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2"/>
  </bookViews>
  <sheets>
    <sheet name="1." sheetId="1" r:id="rId1"/>
    <sheet name="2." sheetId="2" r:id="rId2"/>
    <sheet name="3." sheetId="3" r:id="rId3"/>
    <sheet name="4" sheetId="4" r:id="rId4"/>
    <sheet name="5" sheetId="5" r:id="rId5"/>
    <sheet name="6" sheetId="6" r:id="rId6"/>
    <sheet name="7 " sheetId="7" r:id="rId7"/>
    <sheet name="8" sheetId="8" r:id="rId8"/>
    <sheet name="9" sheetId="9" r:id="rId9"/>
  </sheets>
  <externalReferences>
    <externalReference r:id="rId12"/>
    <externalReference r:id="rId13"/>
  </externalReferences>
  <definedNames>
    <definedName name="_xlnm.Print_Area" localSheetId="8">'9'!$B$1:$O$32</definedName>
  </definedNames>
  <calcPr fullCalcOnLoad="1"/>
</workbook>
</file>

<file path=xl/sharedStrings.xml><?xml version="1.0" encoding="utf-8"?>
<sst xmlns="http://schemas.openxmlformats.org/spreadsheetml/2006/main" count="562" uniqueCount="297">
  <si>
    <t>Sor-
szám</t>
  </si>
  <si>
    <t>Rovat megnevezése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</si>
  <si>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</si>
  <si>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</si>
  <si>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</si>
  <si>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</si>
  <si>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</si>
  <si>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</si>
  <si>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</si>
  <si>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</si>
  <si>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</si>
  <si>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</si>
  <si>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</si>
  <si>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</si>
  <si>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Elvonások és befizetések  (K5023)</t>
  </si>
  <si>
    <t>Egyéb működési célú támogatások államháztartáson belülre (K506)</t>
  </si>
  <si>
    <t>ebből: elkülönített állami pénzalap   (K50615)</t>
  </si>
  <si>
    <t>ebből: önkormányzatok és költségv-i szerveik K50616)</t>
  </si>
  <si>
    <t>ebből: társulások és költségvetési szerveik (K50617)</t>
  </si>
  <si>
    <t>Egyéb működési célú támogatások államháztartáson kívülre non-profit szervezet (K512142)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</si>
  <si>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</si>
  <si>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</si>
  <si>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</si>
  <si>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</si>
  <si>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</si>
  <si>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</si>
  <si>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</si>
  <si>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</si>
  <si>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</si>
  <si>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</si>
  <si>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</si>
  <si>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Felújítások (K7)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</si>
  <si>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</si>
  <si>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</si>
  <si>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</si>
  <si>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</si>
  <si>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</si>
  <si>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</si>
  <si>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</si>
  <si>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</si>
  <si>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</si>
  <si>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 (K9)</t>
  </si>
  <si>
    <t>MINDÖSSZESEN:</t>
  </si>
  <si>
    <t>Összesen</t>
  </si>
  <si>
    <t>Helyi önkormányzatok működésének általános támogatása (B1111)</t>
  </si>
  <si>
    <t>Települési önkormányzatok egyes köznevelési feladatainak támogatása (B1121)</t>
  </si>
  <si>
    <t>Települési önkormányzatok szociális, gyermekjóléti  és gyermekétkeztetési feladatainak támogatása (B1131)</t>
  </si>
  <si>
    <t>Települési önkormányzatok kulturális feladatainak támogatása (B1141)</t>
  </si>
  <si>
    <t>Működési célú költségvetési támogatások és kiegészítő támogatások (B1151)</t>
  </si>
  <si>
    <t>Önkormányzatok működési támogatásai (B11)</t>
  </si>
  <si>
    <t>Egyéb működési célú támogatások bevételei államháztartáson belülről (B16)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</si>
  <si>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</si>
  <si>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</si>
  <si>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</si>
  <si>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</si>
  <si>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</si>
  <si>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</si>
  <si>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</si>
  <si>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</si>
  <si>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</si>
  <si>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</si>
  <si>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</si>
  <si>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</si>
  <si>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</si>
  <si>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</si>
  <si>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</si>
  <si>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</si>
  <si>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</si>
  <si>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</si>
  <si>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</si>
  <si>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</si>
  <si>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ebből: egyéb települési adók (B36128)</t>
  </si>
  <si>
    <t>Közhatalmi bevételek (B3)</t>
  </si>
  <si>
    <t>Szolgáltatások (B4021)</t>
  </si>
  <si>
    <t>ebből: alkalmazottak térítési díj (B40211)</t>
  </si>
  <si>
    <t>ebből: bérleti díj bev (B40212)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</si>
  <si>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</si>
  <si>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</si>
  <si>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</si>
  <si>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</si>
  <si>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</si>
  <si>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</si>
  <si>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</si>
  <si>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</si>
  <si>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</si>
  <si>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</si>
  <si>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</si>
  <si>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</si>
  <si>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</si>
  <si>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</si>
  <si>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</si>
  <si>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</si>
  <si>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</si>
  <si>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</si>
  <si>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Egyéb működési bevételek (B411199)</t>
  </si>
  <si>
    <t>Működési bevételek (B4)</t>
  </si>
  <si>
    <t>Ingatlanok értékesítése (B52)</t>
  </si>
  <si>
    <t>Felhalmozási bevételek (B5)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</si>
  <si>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</si>
  <si>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</si>
  <si>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</si>
  <si>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</si>
  <si>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</si>
  <si>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</si>
  <si>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Államháztartáson belüli megelőlegezések (B814)</t>
  </si>
  <si>
    <t>Belföldi finanszírozás bevételei (B81)</t>
  </si>
  <si>
    <t>Finanszírozási bevételek  (B8)</t>
  </si>
  <si>
    <t>Bevételek</t>
  </si>
  <si>
    <t>Kiadások</t>
  </si>
  <si>
    <t>Ft-ban</t>
  </si>
  <si>
    <t>Irányító szervi támogatás B816</t>
  </si>
  <si>
    <t>B</t>
  </si>
  <si>
    <t>C</t>
  </si>
  <si>
    <t>Felújítások</t>
  </si>
  <si>
    <t>Eredeti előir</t>
  </si>
  <si>
    <t>Beruházások</t>
  </si>
  <si>
    <t>Működési bevételek</t>
  </si>
  <si>
    <t xml:space="preserve">Dologi kiadások </t>
  </si>
  <si>
    <t>Költségvetési kiadások</t>
  </si>
  <si>
    <t xml:space="preserve">Finanszírozási kiadások </t>
  </si>
  <si>
    <t>Vilonya Község Önkormányzata</t>
  </si>
  <si>
    <t>Önk igazg</t>
  </si>
  <si>
    <t>finansz, elszám</t>
  </si>
  <si>
    <t>köztemető</t>
  </si>
  <si>
    <t>tel hulladék</t>
  </si>
  <si>
    <t>vagyongazd</t>
  </si>
  <si>
    <t>hosszú közfoglalk</t>
  </si>
  <si>
    <t>könyvt szolg.</t>
  </si>
  <si>
    <t>Óvoda műk</t>
  </si>
  <si>
    <t>Házigond</t>
  </si>
  <si>
    <t>Szoc. étk</t>
  </si>
  <si>
    <t>iskolai étk</t>
  </si>
  <si>
    <t>szennyvíz gyűjt</t>
  </si>
  <si>
    <t>Szennyvízcsat üzem, fenntart</t>
  </si>
  <si>
    <t>közvilágítás</t>
  </si>
  <si>
    <t>zöldter kez</t>
  </si>
  <si>
    <t>háziorv ell</t>
  </si>
  <si>
    <t>e pénzbeli ell</t>
  </si>
  <si>
    <t>könyvtári eszköz beszerzés</t>
  </si>
  <si>
    <t>kultúr eszközbeszerzés</t>
  </si>
  <si>
    <t>elszám, finansz</t>
  </si>
  <si>
    <t>szünidei étk</t>
  </si>
  <si>
    <t>ebből társulás és kv-i szerveik</t>
  </si>
  <si>
    <t>ebből: egyéb központi kez. B16</t>
  </si>
  <si>
    <t>út híd</t>
  </si>
  <si>
    <t>ebből: egyéb központi előirányzatok (K506</t>
  </si>
  <si>
    <t>a működési és felhalmozási célú bevételi és kiadási előirányzatokról</t>
  </si>
  <si>
    <t xml:space="preserve">A </t>
  </si>
  <si>
    <t xml:space="preserve">D </t>
  </si>
  <si>
    <t xml:space="preserve">E </t>
  </si>
  <si>
    <t>F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</si>
  <si>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</si>
  <si>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</si>
  <si>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</si>
  <si>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</si>
  <si>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</si>
  <si>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</si>
  <si>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</si>
  <si>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</si>
  <si>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</si>
  <si>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</si>
  <si>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</si>
  <si>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</si>
  <si>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Dologi kiadások</t>
  </si>
  <si>
    <t>d.)</t>
  </si>
  <si>
    <t>Működési átvett pénzeszközök</t>
  </si>
  <si>
    <t>Ellátottak pénzbeli jutt</t>
  </si>
  <si>
    <t>e.)</t>
  </si>
  <si>
    <t>Egyéb műk c kiadások</t>
  </si>
  <si>
    <t>f.)</t>
  </si>
  <si>
    <t>g.)</t>
  </si>
  <si>
    <t xml:space="preserve">          I. Bevételek:</t>
  </si>
  <si>
    <t>I. Kiadások együtt: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</si>
  <si>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</si>
  <si>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</si>
  <si>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</si>
  <si>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</si>
  <si>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</si>
  <si>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</si>
  <si>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</si>
  <si>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</si>
  <si>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</si>
  <si>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</si>
  <si>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</si>
  <si>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</si>
  <si>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</si>
  <si>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5.)</t>
  </si>
  <si>
    <t xml:space="preserve">6.) </t>
  </si>
  <si>
    <t>7.)</t>
  </si>
  <si>
    <t>8.)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</si>
  <si>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</si>
  <si>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</si>
  <si>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</si>
  <si>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</si>
  <si>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</si>
  <si>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</si>
  <si>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>Áht megelőlegezés</t>
  </si>
  <si>
    <t>finansz. Bev kv-i maradv</t>
  </si>
  <si>
    <t>Áht megelőleg visszafiz</t>
  </si>
  <si>
    <t>Össz bevétel</t>
  </si>
  <si>
    <t>Össz Kiadás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</si>
  <si>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</si>
  <si>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</si>
  <si>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</si>
  <si>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</si>
  <si>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</si>
  <si>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</si>
  <si>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</si>
  <si>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</si>
  <si>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</si>
  <si>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</si>
  <si>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</si>
  <si>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</si>
  <si>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</si>
  <si>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</si>
  <si>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</si>
  <si>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</si>
  <si>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>Ellátottak pénzbeli juttatásai</t>
  </si>
  <si>
    <t>Egyéb működési célú kiadások</t>
  </si>
  <si>
    <t xml:space="preserve">Beruházások </t>
  </si>
  <si>
    <t>Egyéb felhalmozási célú támogatások</t>
  </si>
  <si>
    <t>ÁHT belüli megelőlegezések visszafiz</t>
  </si>
  <si>
    <t>Irányító szervtől finansz támogatás</t>
  </si>
  <si>
    <t>KIADÁSOK ÖSSZESEN:</t>
  </si>
  <si>
    <t>Működési célú támogatások államháztartáson belül</t>
  </si>
  <si>
    <t>Felhalmozási célú támogatások államháztartáson belülről</t>
  </si>
  <si>
    <t>Működési célú átvett pénzeszközök</t>
  </si>
  <si>
    <t>Felhalmozási célú átvett pénzeszközök</t>
  </si>
  <si>
    <t>Költségvetési bevételek</t>
  </si>
  <si>
    <t>Finanszírozási bevételek</t>
  </si>
  <si>
    <t>Költségvetési maradvány igénybevétele</t>
  </si>
  <si>
    <t>BEVÉTELEK ÖSSZESEN:</t>
  </si>
  <si>
    <t>változás</t>
  </si>
  <si>
    <t>Mód előirányzat</t>
  </si>
  <si>
    <t>Felújítási célú előzetesen felszámított általános forgalmi adó (K741)</t>
  </si>
  <si>
    <t>ÖSSZESEN</t>
  </si>
  <si>
    <t>2019. évi költségvetés</t>
  </si>
  <si>
    <t xml:space="preserve"> közfoglalkoztatás</t>
  </si>
  <si>
    <t>védőnői szolg.</t>
  </si>
  <si>
    <t xml:space="preserve">szennyvíz </t>
  </si>
  <si>
    <t>Kötelezően ellátandó</t>
  </si>
  <si>
    <t>Önként váll</t>
  </si>
  <si>
    <t>igazgatás egyéb eszköz beszerzés</t>
  </si>
  <si>
    <t>közfoglalkoztatás egyéb eszközbeszerzés</t>
  </si>
  <si>
    <t>igazgatás informatikai eszköz beszerzés</t>
  </si>
  <si>
    <t>védőnői szolg egyéb eszközbeszerzés</t>
  </si>
  <si>
    <t>2019. Évi költségvetéséhez</t>
  </si>
  <si>
    <t>közművelődés</t>
  </si>
  <si>
    <t>igazgatás</t>
  </si>
  <si>
    <t>Öltözősátor rendezvényekre</t>
  </si>
  <si>
    <t>Bocskai utca aszfaltozás, kiszélesítés</t>
  </si>
  <si>
    <t>Ravatalozó épület vizesblokk felújítás</t>
  </si>
  <si>
    <t>Kosárpalánk Óvoda sportudvar</t>
  </si>
  <si>
    <t>Közvilágítás Pap Gábor u. 10 db lámpatest</t>
  </si>
  <si>
    <t>Közvilágítás Papkeszi u. 4 db lámpatest</t>
  </si>
  <si>
    <t>ingatlan</t>
  </si>
  <si>
    <t>nettó</t>
  </si>
  <si>
    <t>áfa</t>
  </si>
  <si>
    <t>összesen</t>
  </si>
  <si>
    <t>tel.vízell.</t>
  </si>
  <si>
    <t xml:space="preserve">Mód előirányzat Összesen </t>
  </si>
  <si>
    <t>Módosított előirányzat</t>
  </si>
  <si>
    <t>Mód.előirányzat</t>
  </si>
  <si>
    <t>Mód javaslat előir</t>
  </si>
  <si>
    <t>Mód jav előir</t>
  </si>
  <si>
    <t>Viziközmű alapból Vízbekötés telekhez</t>
  </si>
  <si>
    <t>Működési célú átvett pénzeszközök (B65)</t>
  </si>
  <si>
    <t>út-híd üz</t>
  </si>
  <si>
    <t>tel. Hulladék</t>
  </si>
  <si>
    <t xml:space="preserve">szabadidősport </t>
  </si>
  <si>
    <t>Önk funk nem sor bev</t>
  </si>
  <si>
    <t>Védőnői szolg. Egyéb eszköz beszerzés+áfa</t>
  </si>
  <si>
    <t>Zöldterületkezelés eszközbesz fűkasza+áfa</t>
  </si>
  <si>
    <t>Sportfel. Egyéb eszközbeszerzés +áfa</t>
  </si>
  <si>
    <t>sportfeladat</t>
  </si>
  <si>
    <t>1.c melléklet a 2/2019.(II.27.) önkormányzati rendelethez</t>
  </si>
  <si>
    <t>1. melléklet</t>
  </si>
  <si>
    <t>1.d melléklet a 2/2019.(II.27.) önkormányzati rendelethez</t>
  </si>
  <si>
    <t>2. a melléklet a 2/2019. (II.27.) önkormányzati rendelethez</t>
  </si>
  <si>
    <t>2.b melléklet a 2/2019.(II.27.) önkormányzati rendelethez</t>
  </si>
  <si>
    <t>4.. melléklet</t>
  </si>
  <si>
    <t>2.c melléklet a 2/2019.(II.27.) önkormányzati rendelethez</t>
  </si>
  <si>
    <t>5. melléklet</t>
  </si>
  <si>
    <t>2.e melléklet a 2/2019. (II.27.) önkormányzati rendelethez</t>
  </si>
  <si>
    <t>2.f melléklet a 2/2019. (II.27.) önkormányzati rendelethez</t>
  </si>
  <si>
    <t>3. melléklet a 2/2019. (II.27.) önkormányzati rendelethez</t>
  </si>
  <si>
    <t>10. melléklet a 2/2019. (II.27.) önkormányzati rendelethez</t>
  </si>
  <si>
    <t xml:space="preserve">Teljesítés 06.30 Összesen </t>
  </si>
  <si>
    <t>Teljesítés 06.30</t>
  </si>
  <si>
    <t xml:space="preserve">06.30 teljesítés </t>
  </si>
  <si>
    <t>7. melléklet a …/2019. (VIII.   .) önkormányzati rendelethez</t>
  </si>
  <si>
    <t>6.. melléklet a …./2019.(VIII.   .) önkormányzati rendelethez</t>
  </si>
  <si>
    <t>3. melléklet a …/2019.(VIII….) önkormányzati rendelethez</t>
  </si>
  <si>
    <t>9/2019.(VIII.28.)  önkormányzati rendelethez</t>
  </si>
  <si>
    <t>2. melléklet a 9/2019.(VIII.28.)  önkormányzati rendelethez</t>
  </si>
  <si>
    <t>8. melléklet a 9/2019.(VIII.28.)  önkormányzati rendelethez</t>
  </si>
  <si>
    <t>9. melléklet a 9/2019.(VIII.28.) 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</si>
</sst>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_-* #,##0\ _F_t_-;\-* #,##0\ _F_t_-;_-* &quot;-&quot;??\ _F_t_-;_-@_-"/>
    <numFmt numFmtId="168" formatCode="_-* #,##0.0\ _F_t_-;\-* #,##0.0\ _F_t_-;_-* &quot;-&quot;??\ _F_t_-;_-@_-"/>
    <numFmt numFmtId="169" formatCode="0__"/>
    <numFmt numFmtId="170" formatCode="\ ##########"/>
    <numFmt numFmtId="171" formatCode="0.0000"/>
    <numFmt numFmtId="172" formatCode="0.000"/>
    <numFmt numFmtId="173" formatCode="0.0"/>
    <numFmt numFmtId="174" formatCode="#,##0_ ;\-#,##0\ 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0.000000"/>
    <numFmt numFmtId="180" formatCode="0.0000000"/>
    <numFmt numFmtId="181" formatCode="0.00000000"/>
    <numFmt numFmtId="182" formatCode="0.000000000"/>
    <numFmt numFmtId="183" formatCode="0.00000"/>
    <numFmt numFmtId="184" formatCode="#,##0;[Red]#,##0"/>
    <numFmt numFmtId="185" formatCode="#,###__"/>
    <numFmt numFmtId="186" formatCode="#,##0.0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 CE"/>
      <family val="0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 CE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9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E"/>
      <family val="0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8" applyNumberFormat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 applyNumberFormat="0" applyBorder="0" applyAlignment="0" applyProtection="0"/>
    <xf numFmtId="0" fontId="59" fillId="38" borderId="0" applyNumberFormat="0" applyBorder="0" applyAlignment="0" applyProtection="0"/>
    <xf numFmtId="0" fontId="60" fillId="36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0" fillId="39" borderId="0" xfId="0" applyFill="1" applyBorder="1" applyAlignment="1">
      <alignment/>
    </xf>
    <xf numFmtId="0" fontId="8" fillId="39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3" fillId="4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39" borderId="12" xfId="0" applyFont="1" applyFill="1" applyBorder="1" applyAlignment="1">
      <alignment horizontal="left" vertical="top" wrapText="1"/>
    </xf>
    <xf numFmtId="0" fontId="3" fillId="41" borderId="12" xfId="0" applyFont="1" applyFill="1" applyBorder="1" applyAlignment="1">
      <alignment horizontal="left" vertical="top" wrapText="1"/>
    </xf>
    <xf numFmtId="0" fontId="3" fillId="41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44" fillId="0" borderId="0" xfId="92">
      <alignment/>
      <protection/>
    </xf>
    <xf numFmtId="0" fontId="4" fillId="0" borderId="0" xfId="108" applyFont="1">
      <alignment/>
      <protection/>
    </xf>
    <xf numFmtId="0" fontId="4" fillId="0" borderId="0" xfId="93">
      <alignment/>
      <protection/>
    </xf>
    <xf numFmtId="0" fontId="11" fillId="0" borderId="0" xfId="92" applyFont="1">
      <alignment/>
      <protection/>
    </xf>
    <xf numFmtId="0" fontId="15" fillId="0" borderId="0" xfId="92" applyFont="1" applyBorder="1">
      <alignment/>
      <protection/>
    </xf>
    <xf numFmtId="0" fontId="11" fillId="0" borderId="0" xfId="109" applyFont="1">
      <alignment/>
      <protection/>
    </xf>
    <xf numFmtId="0" fontId="11" fillId="0" borderId="0" xfId="92" applyFont="1" applyBorder="1">
      <alignment/>
      <protection/>
    </xf>
    <xf numFmtId="0" fontId="7" fillId="39" borderId="0" xfId="92" applyFont="1" applyFill="1" applyBorder="1">
      <alignment/>
      <protection/>
    </xf>
    <xf numFmtId="0" fontId="9" fillId="42" borderId="10" xfId="92" applyFont="1" applyFill="1" applyBorder="1">
      <alignment/>
      <protection/>
    </xf>
    <xf numFmtId="0" fontId="11" fillId="42" borderId="10" xfId="92" applyFont="1" applyFill="1" applyBorder="1">
      <alignment/>
      <protection/>
    </xf>
    <xf numFmtId="0" fontId="11" fillId="0" borderId="10" xfId="92" applyFont="1" applyBorder="1">
      <alignment/>
      <protection/>
    </xf>
    <xf numFmtId="0" fontId="11" fillId="0" borderId="10" xfId="110" applyFont="1" applyBorder="1">
      <alignment/>
      <protection/>
    </xf>
    <xf numFmtId="0" fontId="3" fillId="0" borderId="0" xfId="93" applyFont="1">
      <alignment/>
      <protection/>
    </xf>
    <xf numFmtId="0" fontId="4" fillId="0" borderId="0" xfId="93" applyFont="1">
      <alignment/>
      <protection/>
    </xf>
    <xf numFmtId="0" fontId="19" fillId="0" borderId="10" xfId="97" applyFont="1" applyBorder="1" applyAlignment="1">
      <alignment horizontal="center" vertical="center" wrapText="1"/>
      <protection/>
    </xf>
    <xf numFmtId="0" fontId="19" fillId="39" borderId="12" xfId="97" applyFont="1" applyFill="1" applyBorder="1" applyAlignment="1">
      <alignment horizontal="center" vertical="center" wrapText="1"/>
      <protection/>
    </xf>
    <xf numFmtId="0" fontId="6" fillId="0" borderId="0" xfId="109" applyFont="1">
      <alignment/>
      <protection/>
    </xf>
    <xf numFmtId="0" fontId="20" fillId="0" borderId="0" xfId="0" applyFont="1" applyAlignment="1">
      <alignment/>
    </xf>
    <xf numFmtId="3" fontId="14" fillId="0" borderId="16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14" fillId="43" borderId="10" xfId="0" applyNumberFormat="1" applyFont="1" applyFill="1" applyBorder="1" applyAlignment="1">
      <alignment horizontal="right" vertical="top" wrapText="1"/>
    </xf>
    <xf numFmtId="3" fontId="14" fillId="39" borderId="10" xfId="0" applyNumberFormat="1" applyFont="1" applyFill="1" applyBorder="1" applyAlignment="1">
      <alignment horizontal="right" vertical="top" wrapText="1"/>
    </xf>
    <xf numFmtId="3" fontId="14" fillId="40" borderId="10" xfId="0" applyNumberFormat="1" applyFont="1" applyFill="1" applyBorder="1" applyAlignment="1">
      <alignment horizontal="right" vertical="top" wrapText="1"/>
    </xf>
    <xf numFmtId="3" fontId="19" fillId="43" borderId="10" xfId="0" applyNumberFormat="1" applyFont="1" applyFill="1" applyBorder="1" applyAlignment="1">
      <alignment horizontal="right" vertical="top" wrapText="1"/>
    </xf>
    <xf numFmtId="3" fontId="19" fillId="0" borderId="10" xfId="0" applyNumberFormat="1" applyFont="1" applyBorder="1" applyAlignment="1">
      <alignment horizontal="right" vertical="top" wrapText="1"/>
    </xf>
    <xf numFmtId="3" fontId="14" fillId="44" borderId="10" xfId="0" applyNumberFormat="1" applyFont="1" applyFill="1" applyBorder="1" applyAlignment="1">
      <alignment horizontal="right" vertical="top" wrapText="1"/>
    </xf>
    <xf numFmtId="3" fontId="19" fillId="40" borderId="10" xfId="0" applyNumberFormat="1" applyFont="1" applyFill="1" applyBorder="1" applyAlignment="1">
      <alignment horizontal="right" vertical="top" wrapText="1"/>
    </xf>
    <xf numFmtId="3" fontId="14" fillId="41" borderId="10" xfId="0" applyNumberFormat="1" applyFont="1" applyFill="1" applyBorder="1" applyAlignment="1">
      <alignment horizontal="right" vertical="top" wrapText="1"/>
    </xf>
    <xf numFmtId="3" fontId="20" fillId="41" borderId="17" xfId="0" applyNumberFormat="1" applyFont="1" applyFill="1" applyBorder="1" applyAlignment="1">
      <alignment/>
    </xf>
    <xf numFmtId="3" fontId="20" fillId="0" borderId="18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 horizontal="right" vertical="top" wrapText="1"/>
    </xf>
    <xf numFmtId="167" fontId="11" fillId="0" borderId="10" xfId="61" applyNumberFormat="1" applyFont="1" applyBorder="1" applyAlignment="1">
      <alignment/>
    </xf>
    <xf numFmtId="167" fontId="9" fillId="42" borderId="10" xfId="61" applyNumberFormat="1" applyFont="1" applyFill="1" applyBorder="1" applyAlignment="1">
      <alignment/>
    </xf>
    <xf numFmtId="3" fontId="14" fillId="40" borderId="16" xfId="0" applyNumberFormat="1" applyFont="1" applyFill="1" applyBorder="1" applyAlignment="1">
      <alignment horizontal="right" vertical="top" wrapText="1"/>
    </xf>
    <xf numFmtId="0" fontId="14" fillId="0" borderId="0" xfId="92" applyFont="1" applyAlignment="1">
      <alignment horizontal="left"/>
      <protection/>
    </xf>
    <xf numFmtId="3" fontId="19" fillId="0" borderId="17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3" fontId="19" fillId="44" borderId="19" xfId="0" applyNumberFormat="1" applyFont="1" applyFill="1" applyBorder="1" applyAlignment="1">
      <alignment horizontal="right" vertical="top" wrapText="1"/>
    </xf>
    <xf numFmtId="3" fontId="19" fillId="44" borderId="20" xfId="0" applyNumberFormat="1" applyFont="1" applyFill="1" applyBorder="1" applyAlignment="1">
      <alignment horizontal="right" vertical="top" wrapText="1"/>
    </xf>
    <xf numFmtId="3" fontId="19" fillId="44" borderId="21" xfId="0" applyNumberFormat="1" applyFont="1" applyFill="1" applyBorder="1" applyAlignment="1">
      <alignment horizontal="right" vertical="top" wrapText="1"/>
    </xf>
    <xf numFmtId="0" fontId="10" fillId="0" borderId="0" xfId="92" applyFont="1" applyBorder="1">
      <alignment/>
      <protection/>
    </xf>
    <xf numFmtId="0" fontId="10" fillId="0" borderId="0" xfId="0" applyFont="1" applyAlignment="1">
      <alignment/>
    </xf>
    <xf numFmtId="0" fontId="20" fillId="39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0" fillId="44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9" fillId="45" borderId="12" xfId="0" applyFont="1" applyFill="1" applyBorder="1" applyAlignment="1">
      <alignment horizontal="left" vertical="top" wrapText="1"/>
    </xf>
    <xf numFmtId="3" fontId="19" fillId="45" borderId="16" xfId="0" applyNumberFormat="1" applyFont="1" applyFill="1" applyBorder="1" applyAlignment="1">
      <alignment horizontal="right" vertical="top" wrapText="1"/>
    </xf>
    <xf numFmtId="3" fontId="19" fillId="45" borderId="10" xfId="0" applyNumberFormat="1" applyFont="1" applyFill="1" applyBorder="1" applyAlignment="1">
      <alignment horizontal="right" vertical="top" wrapText="1"/>
    </xf>
    <xf numFmtId="0" fontId="19" fillId="45" borderId="22" xfId="0" applyFont="1" applyFill="1" applyBorder="1" applyAlignment="1">
      <alignment horizontal="left" vertical="top" wrapText="1"/>
    </xf>
    <xf numFmtId="3" fontId="19" fillId="45" borderId="23" xfId="0" applyNumberFormat="1" applyFont="1" applyFill="1" applyBorder="1" applyAlignment="1">
      <alignment horizontal="right" vertical="top" wrapText="1"/>
    </xf>
    <xf numFmtId="3" fontId="19" fillId="45" borderId="24" xfId="0" applyNumberFormat="1" applyFont="1" applyFill="1" applyBorder="1" applyAlignment="1">
      <alignment horizontal="right" vertical="top" wrapText="1"/>
    </xf>
    <xf numFmtId="0" fontId="14" fillId="0" borderId="12" xfId="0" applyFont="1" applyBorder="1" applyAlignment="1">
      <alignment horizontal="left" vertical="top" wrapText="1"/>
    </xf>
    <xf numFmtId="3" fontId="14" fillId="39" borderId="16" xfId="0" applyNumberFormat="1" applyFont="1" applyFill="1" applyBorder="1" applyAlignment="1">
      <alignment horizontal="right" vertical="top" wrapText="1"/>
    </xf>
    <xf numFmtId="3" fontId="14" fillId="46" borderId="10" xfId="0" applyNumberFormat="1" applyFont="1" applyFill="1" applyBorder="1" applyAlignment="1">
      <alignment horizontal="right" vertical="top" wrapText="1"/>
    </xf>
    <xf numFmtId="0" fontId="19" fillId="41" borderId="12" xfId="0" applyFont="1" applyFill="1" applyBorder="1" applyAlignment="1">
      <alignment horizontal="left" vertical="top" wrapText="1"/>
    </xf>
    <xf numFmtId="3" fontId="19" fillId="41" borderId="16" xfId="0" applyNumberFormat="1" applyFont="1" applyFill="1" applyBorder="1" applyAlignment="1">
      <alignment horizontal="right" vertical="top" wrapText="1"/>
    </xf>
    <xf numFmtId="3" fontId="19" fillId="41" borderId="10" xfId="0" applyNumberFormat="1" applyFont="1" applyFill="1" applyBorder="1" applyAlignment="1">
      <alignment horizontal="right" vertical="top" wrapText="1"/>
    </xf>
    <xf numFmtId="0" fontId="19" fillId="41" borderId="14" xfId="0" applyFont="1" applyFill="1" applyBorder="1" applyAlignment="1">
      <alignment horizontal="left" vertical="top" wrapText="1"/>
    </xf>
    <xf numFmtId="3" fontId="19" fillId="41" borderId="25" xfId="0" applyNumberFormat="1" applyFont="1" applyFill="1" applyBorder="1" applyAlignment="1">
      <alignment horizontal="right" vertical="top" wrapText="1"/>
    </xf>
    <xf numFmtId="3" fontId="19" fillId="41" borderId="17" xfId="0" applyNumberFormat="1" applyFont="1" applyFill="1" applyBorder="1" applyAlignment="1">
      <alignment horizontal="right" vertical="top" wrapText="1"/>
    </xf>
    <xf numFmtId="0" fontId="20" fillId="0" borderId="26" xfId="0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6" fillId="0" borderId="0" xfId="92" applyFont="1">
      <alignment/>
      <protection/>
    </xf>
    <xf numFmtId="0" fontId="11" fillId="0" borderId="0" xfId="92" applyFont="1" applyAlignment="1">
      <alignment horizontal="left"/>
      <protection/>
    </xf>
    <xf numFmtId="0" fontId="4" fillId="0" borderId="0" xfId="100">
      <alignment/>
      <protection/>
    </xf>
    <xf numFmtId="0" fontId="3" fillId="0" borderId="0" xfId="100" applyFont="1">
      <alignment/>
      <protection/>
    </xf>
    <xf numFmtId="0" fontId="14" fillId="0" borderId="0" xfId="100" applyFont="1">
      <alignment/>
      <protection/>
    </xf>
    <xf numFmtId="0" fontId="14" fillId="0" borderId="0" xfId="108" applyFont="1">
      <alignment/>
      <protection/>
    </xf>
    <xf numFmtId="0" fontId="0" fillId="0" borderId="0" xfId="111" applyBorder="1">
      <alignment/>
      <protection/>
    </xf>
    <xf numFmtId="0" fontId="4" fillId="44" borderId="28" xfId="100" applyFill="1" applyBorder="1">
      <alignment/>
      <protection/>
    </xf>
    <xf numFmtId="0" fontId="4" fillId="0" borderId="28" xfId="100" applyBorder="1">
      <alignment/>
      <protection/>
    </xf>
    <xf numFmtId="0" fontId="4" fillId="0" borderId="28" xfId="100" applyFont="1" applyBorder="1">
      <alignment/>
      <protection/>
    </xf>
    <xf numFmtId="167" fontId="4" fillId="0" borderId="28" xfId="40" applyNumberFormat="1" applyFont="1" applyBorder="1" applyAlignment="1">
      <alignment/>
    </xf>
    <xf numFmtId="167" fontId="4" fillId="39" borderId="28" xfId="40" applyNumberFormat="1" applyFont="1" applyFill="1" applyBorder="1" applyAlignment="1">
      <alignment/>
    </xf>
    <xf numFmtId="0" fontId="4" fillId="44" borderId="10" xfId="100" applyFill="1" applyBorder="1">
      <alignment/>
      <protection/>
    </xf>
    <xf numFmtId="167" fontId="4" fillId="44" borderId="10" xfId="40" applyNumberFormat="1" applyFont="1" applyFill="1" applyBorder="1" applyAlignment="1">
      <alignment/>
    </xf>
    <xf numFmtId="0" fontId="4" fillId="0" borderId="24" xfId="100" applyBorder="1">
      <alignment/>
      <protection/>
    </xf>
    <xf numFmtId="0" fontId="4" fillId="0" borderId="28" xfId="100" applyFill="1" applyBorder="1">
      <alignment/>
      <protection/>
    </xf>
    <xf numFmtId="0" fontId="4" fillId="47" borderId="10" xfId="100" applyFill="1" applyBorder="1">
      <alignment/>
      <protection/>
    </xf>
    <xf numFmtId="167" fontId="4" fillId="47" borderId="10" xfId="40" applyNumberFormat="1" applyFont="1" applyFill="1" applyBorder="1" applyAlignment="1">
      <alignment/>
    </xf>
    <xf numFmtId="0" fontId="4" fillId="0" borderId="0" xfId="100" applyBorder="1">
      <alignment/>
      <protection/>
    </xf>
    <xf numFmtId="0" fontId="4" fillId="0" borderId="0" xfId="100" applyFont="1" applyBorder="1">
      <alignment/>
      <protection/>
    </xf>
    <xf numFmtId="167" fontId="4" fillId="0" borderId="0" xfId="40" applyNumberFormat="1" applyFont="1" applyBorder="1" applyAlignment="1">
      <alignment/>
    </xf>
    <xf numFmtId="167" fontId="4" fillId="0" borderId="0" xfId="40" applyNumberFormat="1" applyFont="1" applyAlignment="1">
      <alignment/>
    </xf>
    <xf numFmtId="0" fontId="12" fillId="0" borderId="0" xfId="93" applyFont="1">
      <alignment/>
      <protection/>
    </xf>
    <xf numFmtId="167" fontId="12" fillId="0" borderId="0" xfId="40" applyNumberFormat="1" applyFont="1" applyAlignment="1">
      <alignment/>
    </xf>
    <xf numFmtId="0" fontId="13" fillId="0" borderId="0" xfId="93" applyFont="1">
      <alignment/>
      <protection/>
    </xf>
    <xf numFmtId="167" fontId="4" fillId="0" borderId="0" xfId="40" applyNumberFormat="1" applyFont="1" applyAlignment="1">
      <alignment horizontal="center"/>
    </xf>
    <xf numFmtId="167" fontId="14" fillId="0" borderId="0" xfId="40" applyNumberFormat="1" applyFont="1" applyAlignment="1">
      <alignment/>
    </xf>
    <xf numFmtId="0" fontId="13" fillId="42" borderId="10" xfId="93" applyFont="1" applyFill="1" applyBorder="1">
      <alignment/>
      <protection/>
    </xf>
    <xf numFmtId="167" fontId="12" fillId="42" borderId="10" xfId="40" applyNumberFormat="1" applyFont="1" applyFill="1" applyBorder="1" applyAlignment="1">
      <alignment/>
    </xf>
    <xf numFmtId="0" fontId="12" fillId="42" borderId="28" xfId="93" applyFont="1" applyFill="1" applyBorder="1">
      <alignment/>
      <protection/>
    </xf>
    <xf numFmtId="0" fontId="12" fillId="0" borderId="10" xfId="93" applyFont="1" applyBorder="1" applyAlignment="1">
      <alignment horizontal="justify" wrapText="1"/>
      <protection/>
    </xf>
    <xf numFmtId="167" fontId="12" fillId="0" borderId="10" xfId="50" applyNumberFormat="1" applyFont="1" applyBorder="1" applyAlignment="1">
      <alignment horizontal="right" wrapText="1"/>
    </xf>
    <xf numFmtId="167" fontId="12" fillId="0" borderId="10" xfId="40" applyNumberFormat="1" applyFont="1" applyBorder="1" applyAlignment="1">
      <alignment/>
    </xf>
    <xf numFmtId="1" fontId="4" fillId="0" borderId="0" xfId="93" applyNumberFormat="1" applyFont="1">
      <alignment/>
      <protection/>
    </xf>
    <xf numFmtId="0" fontId="12" fillId="0" borderId="10" xfId="93" applyFont="1" applyFill="1" applyBorder="1" applyAlignment="1">
      <alignment horizontal="justify" wrapText="1"/>
      <protection/>
    </xf>
    <xf numFmtId="167" fontId="12" fillId="0" borderId="10" xfId="50" applyNumberFormat="1" applyFont="1" applyFill="1" applyBorder="1" applyAlignment="1">
      <alignment horizontal="right" wrapText="1"/>
    </xf>
    <xf numFmtId="0" fontId="13" fillId="48" borderId="10" xfId="93" applyFont="1" applyFill="1" applyBorder="1" applyAlignment="1">
      <alignment horizontal="justify" wrapText="1"/>
      <protection/>
    </xf>
    <xf numFmtId="167" fontId="12" fillId="48" borderId="10" xfId="50" applyNumberFormat="1" applyFont="1" applyFill="1" applyBorder="1" applyAlignment="1">
      <alignment horizontal="right" wrapText="1"/>
    </xf>
    <xf numFmtId="167" fontId="12" fillId="48" borderId="10" xfId="40" applyNumberFormat="1" applyFont="1" applyFill="1" applyBorder="1" applyAlignment="1">
      <alignment horizontal="right" wrapText="1"/>
    </xf>
    <xf numFmtId="0" fontId="0" fillId="0" borderId="0" xfId="111" applyFill="1" applyBorder="1">
      <alignment/>
      <protection/>
    </xf>
    <xf numFmtId="0" fontId="13" fillId="48" borderId="10" xfId="93" applyFont="1" applyFill="1" applyBorder="1" applyAlignment="1">
      <alignment wrapText="1"/>
      <protection/>
    </xf>
    <xf numFmtId="167" fontId="13" fillId="48" borderId="10" xfId="50" applyNumberFormat="1" applyFont="1" applyFill="1" applyBorder="1" applyAlignment="1">
      <alignment horizontal="right" wrapText="1"/>
    </xf>
    <xf numFmtId="167" fontId="13" fillId="48" borderId="10" xfId="40" applyNumberFormat="1" applyFont="1" applyFill="1" applyBorder="1" applyAlignment="1">
      <alignment horizontal="right" wrapText="1"/>
    </xf>
    <xf numFmtId="1" fontId="4" fillId="0" borderId="0" xfId="93" applyNumberFormat="1">
      <alignment/>
      <protection/>
    </xf>
    <xf numFmtId="0" fontId="0" fillId="39" borderId="0" xfId="111" applyFont="1" applyFill="1" applyBorder="1">
      <alignment/>
      <protection/>
    </xf>
    <xf numFmtId="0" fontId="12" fillId="39" borderId="10" xfId="93" applyFont="1" applyFill="1" applyBorder="1" applyAlignment="1">
      <alignment wrapText="1"/>
      <protection/>
    </xf>
    <xf numFmtId="167" fontId="12" fillId="39" borderId="10" xfId="50" applyNumberFormat="1" applyFont="1" applyFill="1" applyBorder="1" applyAlignment="1">
      <alignment horizontal="right" wrapText="1"/>
    </xf>
    <xf numFmtId="167" fontId="12" fillId="39" borderId="10" xfId="40" applyNumberFormat="1" applyFont="1" applyFill="1" applyBorder="1" applyAlignment="1">
      <alignment horizontal="right" wrapText="1"/>
    </xf>
    <xf numFmtId="0" fontId="4" fillId="39" borderId="0" xfId="93" applyFont="1" applyFill="1">
      <alignment/>
      <protection/>
    </xf>
    <xf numFmtId="0" fontId="12" fillId="0" borderId="10" xfId="93" applyFont="1" applyBorder="1" applyAlignment="1">
      <alignment wrapText="1"/>
      <protection/>
    </xf>
    <xf numFmtId="167" fontId="13" fillId="0" borderId="10" xfId="50" applyNumberFormat="1" applyFont="1" applyBorder="1" applyAlignment="1">
      <alignment horizontal="right" wrapText="1"/>
    </xf>
    <xf numFmtId="0" fontId="13" fillId="42" borderId="10" xfId="93" applyFont="1" applyFill="1" applyBorder="1" applyAlignment="1">
      <alignment wrapText="1"/>
      <protection/>
    </xf>
    <xf numFmtId="167" fontId="13" fillId="42" borderId="10" xfId="50" applyNumberFormat="1" applyFont="1" applyFill="1" applyBorder="1" applyAlignment="1">
      <alignment horizontal="right" wrapText="1"/>
    </xf>
    <xf numFmtId="167" fontId="13" fillId="42" borderId="10" xfId="40" applyNumberFormat="1" applyFont="1" applyFill="1" applyBorder="1" applyAlignment="1">
      <alignment horizontal="right" wrapText="1"/>
    </xf>
    <xf numFmtId="0" fontId="12" fillId="0" borderId="10" xfId="93" applyFont="1" applyFill="1" applyBorder="1" applyAlignment="1">
      <alignment wrapText="1"/>
      <protection/>
    </xf>
    <xf numFmtId="169" fontId="26" fillId="0" borderId="10" xfId="112" applyNumberFormat="1" applyFont="1" applyFill="1" applyBorder="1" applyAlignment="1">
      <alignment horizontal="left" vertical="center" wrapText="1"/>
      <protection/>
    </xf>
    <xf numFmtId="167" fontId="26" fillId="0" borderId="10" xfId="50" applyNumberFormat="1" applyFont="1" applyFill="1" applyBorder="1" applyAlignment="1">
      <alignment horizontal="right" vertical="center" wrapText="1"/>
    </xf>
    <xf numFmtId="0" fontId="5" fillId="0" borderId="0" xfId="111" applyFont="1" applyFill="1" applyBorder="1">
      <alignment/>
      <protection/>
    </xf>
    <xf numFmtId="169" fontId="27" fillId="48" borderId="10" xfId="112" applyNumberFormat="1" applyFont="1" applyFill="1" applyBorder="1" applyAlignment="1">
      <alignment horizontal="left" vertical="center" wrapText="1"/>
      <protection/>
    </xf>
    <xf numFmtId="167" fontId="27" fillId="48" borderId="10" xfId="50" applyNumberFormat="1" applyFont="1" applyFill="1" applyBorder="1" applyAlignment="1">
      <alignment horizontal="right" vertical="center" wrapText="1"/>
    </xf>
    <xf numFmtId="167" fontId="27" fillId="48" borderId="10" xfId="40" applyNumberFormat="1" applyFont="1" applyFill="1" applyBorder="1" applyAlignment="1">
      <alignment horizontal="right" vertical="center" wrapText="1"/>
    </xf>
    <xf numFmtId="1" fontId="3" fillId="0" borderId="0" xfId="93" applyNumberFormat="1" applyFont="1">
      <alignment/>
      <protection/>
    </xf>
    <xf numFmtId="0" fontId="0" fillId="0" borderId="0" xfId="111" applyFont="1" applyFill="1" applyBorder="1">
      <alignment/>
      <protection/>
    </xf>
    <xf numFmtId="167" fontId="27" fillId="0" borderId="10" xfId="50" applyNumberFormat="1" applyFont="1" applyFill="1" applyBorder="1" applyAlignment="1">
      <alignment horizontal="right" vertical="center" wrapText="1"/>
    </xf>
    <xf numFmtId="169" fontId="27" fillId="42" borderId="10" xfId="112" applyNumberFormat="1" applyFont="1" applyFill="1" applyBorder="1" applyAlignment="1">
      <alignment horizontal="left" vertical="center" wrapText="1"/>
      <protection/>
    </xf>
    <xf numFmtId="167" fontId="27" fillId="42" borderId="10" xfId="50" applyNumberFormat="1" applyFont="1" applyFill="1" applyBorder="1" applyAlignment="1">
      <alignment horizontal="right" vertical="center" wrapText="1"/>
    </xf>
    <xf numFmtId="167" fontId="27" fillId="42" borderId="10" xfId="40" applyNumberFormat="1" applyFont="1" applyFill="1" applyBorder="1" applyAlignment="1">
      <alignment horizontal="right" vertical="center" wrapText="1"/>
    </xf>
    <xf numFmtId="0" fontId="0" fillId="46" borderId="10" xfId="0" applyFill="1" applyBorder="1" applyAlignment="1">
      <alignment/>
    </xf>
    <xf numFmtId="0" fontId="6" fillId="0" borderId="17" xfId="0" applyFont="1" applyBorder="1" applyAlignment="1">
      <alignment/>
    </xf>
    <xf numFmtId="0" fontId="12" fillId="0" borderId="10" xfId="92" applyFont="1" applyBorder="1">
      <alignment/>
      <protection/>
    </xf>
    <xf numFmtId="167" fontId="11" fillId="0" borderId="17" xfId="40" applyNumberFormat="1" applyFont="1" applyBorder="1" applyAlignment="1">
      <alignment/>
    </xf>
    <xf numFmtId="0" fontId="11" fillId="0" borderId="10" xfId="92" applyFont="1" applyFill="1" applyBorder="1">
      <alignment/>
      <protection/>
    </xf>
    <xf numFmtId="167" fontId="11" fillId="0" borderId="10" xfId="61" applyNumberFormat="1" applyFont="1" applyFill="1" applyBorder="1" applyAlignment="1">
      <alignment/>
    </xf>
    <xf numFmtId="0" fontId="4" fillId="0" borderId="0" xfId="113" applyFont="1" applyAlignment="1">
      <alignment horizontal="left"/>
      <protection/>
    </xf>
    <xf numFmtId="3" fontId="14" fillId="44" borderId="20" xfId="0" applyNumberFormat="1" applyFont="1" applyFill="1" applyBorder="1" applyAlignment="1">
      <alignment horizontal="right" vertical="top" wrapText="1"/>
    </xf>
    <xf numFmtId="0" fontId="15" fillId="0" borderId="0" xfId="95" applyFont="1" applyBorder="1">
      <alignment/>
      <protection/>
    </xf>
    <xf numFmtId="0" fontId="12" fillId="0" borderId="0" xfId="109" applyFont="1">
      <alignment/>
      <protection/>
    </xf>
    <xf numFmtId="0" fontId="0" fillId="0" borderId="0" xfId="0" applyFont="1" applyAlignment="1">
      <alignment/>
    </xf>
    <xf numFmtId="0" fontId="28" fillId="39" borderId="10" xfId="0" applyFont="1" applyFill="1" applyBorder="1" applyAlignment="1">
      <alignment/>
    </xf>
    <xf numFmtId="0" fontId="14" fillId="49" borderId="10" xfId="109" applyFont="1" applyFill="1" applyBorder="1" applyAlignment="1">
      <alignment wrapText="1"/>
      <protection/>
    </xf>
    <xf numFmtId="0" fontId="0" fillId="49" borderId="10" xfId="0" applyFill="1" applyBorder="1" applyAlignment="1">
      <alignment wrapText="1"/>
    </xf>
    <xf numFmtId="0" fontId="2" fillId="0" borderId="17" xfId="0" applyFont="1" applyFill="1" applyBorder="1" applyAlignment="1">
      <alignment horizontal="center" vertical="center"/>
    </xf>
    <xf numFmtId="0" fontId="3" fillId="45" borderId="12" xfId="0" applyFont="1" applyFill="1" applyBorder="1" applyAlignment="1">
      <alignment horizontal="left" vertical="top" wrapText="1"/>
    </xf>
    <xf numFmtId="3" fontId="3" fillId="45" borderId="10" xfId="0" applyNumberFormat="1" applyFont="1" applyFill="1" applyBorder="1" applyAlignment="1">
      <alignment horizontal="right" vertical="top" wrapText="1"/>
    </xf>
    <xf numFmtId="0" fontId="3" fillId="45" borderId="22" xfId="0" applyFont="1" applyFill="1" applyBorder="1" applyAlignment="1">
      <alignment horizontal="left" vertical="top" wrapText="1"/>
    </xf>
    <xf numFmtId="3" fontId="3" fillId="45" borderId="24" xfId="0" applyNumberFormat="1" applyFont="1" applyFill="1" applyBorder="1" applyAlignment="1">
      <alignment horizontal="right" vertical="top" wrapText="1"/>
    </xf>
    <xf numFmtId="3" fontId="4" fillId="39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40" borderId="10" xfId="0" applyNumberFormat="1" applyFont="1" applyFill="1" applyBorder="1" applyAlignment="1">
      <alignment horizontal="right" vertical="top" wrapText="1"/>
    </xf>
    <xf numFmtId="3" fontId="3" fillId="45" borderId="16" xfId="0" applyNumberFormat="1" applyFont="1" applyFill="1" applyBorder="1" applyAlignment="1">
      <alignment horizontal="right" vertical="top" wrapText="1"/>
    </xf>
    <xf numFmtId="3" fontId="3" fillId="41" borderId="10" xfId="0" applyNumberFormat="1" applyFont="1" applyFill="1" applyBorder="1" applyAlignment="1">
      <alignment horizontal="right" vertical="top" wrapText="1"/>
    </xf>
    <xf numFmtId="3" fontId="3" fillId="41" borderId="17" xfId="0" applyNumberFormat="1" applyFont="1" applyFill="1" applyBorder="1" applyAlignment="1">
      <alignment horizontal="right" vertical="top" wrapText="1"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/>
    </xf>
    <xf numFmtId="167" fontId="44" fillId="0" borderId="0" xfId="92" applyNumberFormat="1">
      <alignment/>
      <protection/>
    </xf>
    <xf numFmtId="167" fontId="4" fillId="0" borderId="0" xfId="100" applyNumberFormat="1">
      <alignment/>
      <protection/>
    </xf>
    <xf numFmtId="1" fontId="4" fillId="39" borderId="0" xfId="93" applyNumberFormat="1" applyFont="1" applyFill="1">
      <alignment/>
      <protection/>
    </xf>
    <xf numFmtId="0" fontId="44" fillId="0" borderId="0" xfId="92" applyAlignment="1">
      <alignment horizontal="right"/>
      <protection/>
    </xf>
    <xf numFmtId="3" fontId="14" fillId="46" borderId="16" xfId="0" applyNumberFormat="1" applyFont="1" applyFill="1" applyBorder="1" applyAlignment="1">
      <alignment horizontal="right" vertical="top" wrapText="1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92" applyFont="1">
      <alignment/>
      <protection/>
    </xf>
    <xf numFmtId="0" fontId="7" fillId="39" borderId="0" xfId="92" applyFont="1" applyFill="1">
      <alignment/>
      <protection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10" fillId="0" borderId="0" xfId="92" applyFont="1">
      <alignment/>
      <protection/>
    </xf>
    <xf numFmtId="0" fontId="20" fillId="39" borderId="0" xfId="0" applyFont="1" applyFill="1" applyAlignment="1">
      <alignment/>
    </xf>
    <xf numFmtId="0" fontId="0" fillId="39" borderId="0" xfId="0" applyFill="1" applyAlignment="1">
      <alignment/>
    </xf>
    <xf numFmtId="166" fontId="24" fillId="0" borderId="10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4" fillId="47" borderId="10" xfId="100" applyFill="1" applyBorder="1" applyAlignment="1">
      <alignment horizontal="center"/>
      <protection/>
    </xf>
  </cellXfs>
  <cellStyles count="10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10" xfId="42"/>
    <cellStyle name="Ezres 11" xfId="43"/>
    <cellStyle name="Ezres 2" xfId="44"/>
    <cellStyle name="Ezres 2 2" xfId="45"/>
    <cellStyle name="Ezres 2 2 2" xfId="46"/>
    <cellStyle name="Ezres 2 3" xfId="47"/>
    <cellStyle name="Ezres 2 4" xfId="48"/>
    <cellStyle name="Ezres 2 5" xfId="49"/>
    <cellStyle name="Ezres 3" xfId="50"/>
    <cellStyle name="Ezres 3 2" xfId="51"/>
    <cellStyle name="Ezres 4" xfId="52"/>
    <cellStyle name="Ezres 4 2" xfId="53"/>
    <cellStyle name="Ezres 5" xfId="54"/>
    <cellStyle name="Ezres 5 2" xfId="55"/>
    <cellStyle name="Ezres 6" xfId="56"/>
    <cellStyle name="Ezres 6 2" xfId="57"/>
    <cellStyle name="Ezres 6 3" xfId="58"/>
    <cellStyle name="Ezres 7" xfId="59"/>
    <cellStyle name="Ezres 7 2" xfId="60"/>
    <cellStyle name="Ezres 7 2 2" xfId="61"/>
    <cellStyle name="Ezres 7 2 2 2" xfId="62"/>
    <cellStyle name="Ezres 7 2 3" xfId="63"/>
    <cellStyle name="Ezres 8" xfId="64"/>
    <cellStyle name="Ezres 9" xfId="65"/>
    <cellStyle name="Figyelmeztetés" xfId="66"/>
    <cellStyle name="Hyperlink" xfId="67"/>
    <cellStyle name="Hivatkozott cella" xfId="68"/>
    <cellStyle name="Jegyzet" xfId="69"/>
    <cellStyle name="Jelölőszín (1)" xfId="70"/>
    <cellStyle name="Jelölőszín (2)" xfId="71"/>
    <cellStyle name="Jelölőszín (3)" xfId="72"/>
    <cellStyle name="Jelölőszín (4)" xfId="73"/>
    <cellStyle name="Jelölőszín (5)" xfId="74"/>
    <cellStyle name="Jelölőszín (6)" xfId="75"/>
    <cellStyle name="Jelölőszín 1" xfId="76"/>
    <cellStyle name="Jelölőszín 2" xfId="77"/>
    <cellStyle name="Jelölőszín 3" xfId="78"/>
    <cellStyle name="Jelölőszín 4" xfId="79"/>
    <cellStyle name="Jelölőszín 5" xfId="80"/>
    <cellStyle name="Jelölőszín 6" xfId="81"/>
    <cellStyle name="Jó" xfId="82"/>
    <cellStyle name="Kimenet" xfId="83"/>
    <cellStyle name="Followed Hyperlink" xfId="84"/>
    <cellStyle name="Magyarázó szöveg" xfId="85"/>
    <cellStyle name="Normál 2" xfId="86"/>
    <cellStyle name="Normál 2 2" xfId="87"/>
    <cellStyle name="Normál 2 2 2" xfId="88"/>
    <cellStyle name="Normál 2 2 3" xfId="89"/>
    <cellStyle name="Normál 2 3" xfId="90"/>
    <cellStyle name="Normál 2_2014 évi kgvt tábla" xfId="91"/>
    <cellStyle name="Normál 3" xfId="92"/>
    <cellStyle name="Normál 3 2" xfId="93"/>
    <cellStyle name="Normál 3 3" xfId="94"/>
    <cellStyle name="Normál 3_2017 kv táblák" xfId="95"/>
    <cellStyle name="Normál 4" xfId="96"/>
    <cellStyle name="Normál 4 2" xfId="97"/>
    <cellStyle name="Normál 4 2 2" xfId="98"/>
    <cellStyle name="Normál 4 2_2017 kv táblák" xfId="99"/>
    <cellStyle name="Normál 4 3" xfId="100"/>
    <cellStyle name="Normál 4_2017 kv táblák" xfId="101"/>
    <cellStyle name="Normál 5" xfId="102"/>
    <cellStyle name="Normál 5 2" xfId="103"/>
    <cellStyle name="Normál 6" xfId="104"/>
    <cellStyle name="Normál 6 2" xfId="105"/>
    <cellStyle name="Normál 7" xfId="106"/>
    <cellStyle name="Normál 8" xfId="107"/>
    <cellStyle name="Normál_2007.költségv.táblák 2" xfId="108"/>
    <cellStyle name="Normál_2007.költségv.táblák 3" xfId="109"/>
    <cellStyle name="Normál_2-1, 2-2 melléklet 2006" xfId="110"/>
    <cellStyle name="Normál_6.MELL.szoc.tábla" xfId="111"/>
    <cellStyle name="Normál_97ûrlap" xfId="112"/>
    <cellStyle name="Normál_Másolat eredetije2016. III név Vi költségvetés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jegyz&#337;\AppData\Local\Temp\Rar$DIa0.940\2019%20k&#246;lts&#233;gvet&#233;si%20t&#225;bl&#225;k%20Vi%20m&#225;sol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oda\Documents\Vilonya\Dokumentumok\1%20%20Jegyz&#337;k&#246;nyvek,%20anyagok%20Kt\1%20%20Kt%20Jegyz&#337;k&#246;nyvek\2019%20jkv\2019.aug\aug.26%20Kt\1.%202019.%20I.f&#233;l&#233;v%20kgvt\2019.f&#233;l&#233;v%20k&#246;ltg%20t&#225;bla%20%20Vi%20Zsuz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2"/>
      <sheetName val="2 a"/>
      <sheetName val="2b"/>
      <sheetName val="2c"/>
      <sheetName val="2d"/>
      <sheetName val="3"/>
      <sheetName val="4.sz. mell"/>
      <sheetName val="5"/>
      <sheetName val="6 mell"/>
      <sheetName val="7"/>
      <sheetName val="8"/>
      <sheetName val="9"/>
      <sheetName val="10"/>
    </sheetNames>
    <sheetDataSet>
      <sheetData sheetId="0">
        <row r="36">
          <cell r="C36">
            <v>7390000</v>
          </cell>
        </row>
        <row r="65">
          <cell r="C65">
            <v>100000</v>
          </cell>
        </row>
        <row r="69">
          <cell r="C69">
            <v>0</v>
          </cell>
        </row>
      </sheetData>
      <sheetData sheetId="3">
        <row r="17">
          <cell r="C17">
            <v>1100000</v>
          </cell>
        </row>
        <row r="42">
          <cell r="C42">
            <v>0</v>
          </cell>
        </row>
        <row r="45"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"/>
      <sheetName val="5"/>
      <sheetName val="6"/>
      <sheetName val="7"/>
      <sheetName val="8"/>
      <sheetName val="9"/>
    </sheetNames>
    <sheetDataSet>
      <sheetData sheetId="5">
        <row r="6">
          <cell r="C6">
            <v>17066025</v>
          </cell>
        </row>
        <row r="7">
          <cell r="C7">
            <v>2919009</v>
          </cell>
        </row>
        <row r="8">
          <cell r="C8">
            <v>26234461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1100000</v>
          </cell>
        </row>
        <row r="14">
          <cell r="C14">
            <v>100000</v>
          </cell>
        </row>
        <row r="15">
          <cell r="C15">
            <v>1000000</v>
          </cell>
        </row>
        <row r="16">
          <cell r="C16">
            <v>0</v>
          </cell>
        </row>
        <row r="17">
          <cell r="C17">
            <v>1100000</v>
          </cell>
        </row>
        <row r="18">
          <cell r="C18">
            <v>785758</v>
          </cell>
        </row>
        <row r="19">
          <cell r="C19">
            <v>5430800</v>
          </cell>
        </row>
        <row r="20">
          <cell r="C20">
            <v>100000</v>
          </cell>
        </row>
        <row r="21">
          <cell r="C21">
            <v>0</v>
          </cell>
        </row>
        <row r="22">
          <cell r="C22">
            <v>737640</v>
          </cell>
        </row>
        <row r="23">
          <cell r="C23">
            <v>4593160</v>
          </cell>
        </row>
        <row r="24">
          <cell r="C24">
            <v>500000</v>
          </cell>
        </row>
        <row r="25">
          <cell r="C25">
            <v>20779954</v>
          </cell>
        </row>
        <row r="26">
          <cell r="C26">
            <v>27496512</v>
          </cell>
        </row>
        <row r="27">
          <cell r="C27">
            <v>0</v>
          </cell>
        </row>
        <row r="28">
          <cell r="C28">
            <v>16549</v>
          </cell>
        </row>
        <row r="29">
          <cell r="C29">
            <v>157481</v>
          </cell>
        </row>
        <row r="30">
          <cell r="C30">
            <v>1612045</v>
          </cell>
        </row>
        <row r="31">
          <cell r="C31">
            <v>482242</v>
          </cell>
        </row>
        <row r="32">
          <cell r="C32">
            <v>2268317</v>
          </cell>
        </row>
        <row r="33">
          <cell r="C33">
            <v>1826420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493133</v>
          </cell>
        </row>
        <row r="37">
          <cell r="C37">
            <v>2319553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79403877</v>
          </cell>
        </row>
        <row r="44">
          <cell r="C44">
            <v>1457126</v>
          </cell>
        </row>
        <row r="45">
          <cell r="C45">
            <v>0</v>
          </cell>
        </row>
        <row r="46">
          <cell r="C46">
            <v>1457126</v>
          </cell>
        </row>
        <row r="47">
          <cell r="C47">
            <v>1457126</v>
          </cell>
        </row>
        <row r="48">
          <cell r="C48">
            <v>80861003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5.75390625" style="0" customWidth="1"/>
    <col min="2" max="2" width="50.00390625" style="0" customWidth="1"/>
    <col min="3" max="3" width="13.00390625" style="32" customWidth="1"/>
    <col min="4" max="4" width="10.75390625" style="32" customWidth="1"/>
    <col min="5" max="5" width="8.125" style="32" customWidth="1"/>
    <col min="6" max="8" width="10.75390625" style="32" customWidth="1"/>
    <col min="9" max="9" width="8.75390625" style="32" customWidth="1"/>
    <col min="10" max="10" width="10.75390625" style="32" customWidth="1"/>
    <col min="11" max="11" width="8.75390625" style="32" customWidth="1"/>
    <col min="12" max="12" width="10.75390625" style="32" customWidth="1"/>
    <col min="13" max="13" width="9.375" style="32" customWidth="1"/>
    <col min="14" max="14" width="8.625" style="32" customWidth="1"/>
    <col min="15" max="15" width="10.75390625" style="32" customWidth="1"/>
    <col min="16" max="16" width="9.125" style="32" customWidth="1"/>
    <col min="17" max="17" width="10.125" style="0" bestFit="1" customWidth="1"/>
  </cols>
  <sheetData>
    <row r="1" spans="2:3" ht="18.75">
      <c r="B1" s="19" t="s">
        <v>120</v>
      </c>
      <c r="C1" s="31" t="s">
        <v>276</v>
      </c>
    </row>
    <row r="2" spans="2:3" ht="18.75">
      <c r="B2" s="22" t="s">
        <v>236</v>
      </c>
      <c r="C2" s="156" t="s">
        <v>293</v>
      </c>
    </row>
    <row r="3" spans="2:4" ht="18.75">
      <c r="B3" s="5"/>
      <c r="D3" s="32" t="s">
        <v>275</v>
      </c>
    </row>
    <row r="4" spans="2:3" ht="15.75">
      <c r="B4" s="6" t="s">
        <v>107</v>
      </c>
      <c r="C4" s="32" t="s">
        <v>109</v>
      </c>
    </row>
    <row r="5" spans="1:16" ht="48.75" thickBot="1">
      <c r="A5" s="1" t="s">
        <v>0</v>
      </c>
      <c r="B5" s="2" t="s">
        <v>1</v>
      </c>
      <c r="C5" s="50" t="s">
        <v>260</v>
      </c>
      <c r="D5" s="51" t="s">
        <v>122</v>
      </c>
      <c r="E5" s="51" t="s">
        <v>248</v>
      </c>
      <c r="F5" s="52" t="s">
        <v>270</v>
      </c>
      <c r="G5" s="51" t="s">
        <v>123</v>
      </c>
      <c r="H5" s="51" t="s">
        <v>125</v>
      </c>
      <c r="I5" s="51" t="s">
        <v>267</v>
      </c>
      <c r="J5" s="51" t="s">
        <v>126</v>
      </c>
      <c r="K5" s="51" t="s">
        <v>247</v>
      </c>
      <c r="L5" s="51" t="s">
        <v>128</v>
      </c>
      <c r="M5" s="51" t="s">
        <v>131</v>
      </c>
      <c r="N5" s="51" t="s">
        <v>269</v>
      </c>
      <c r="O5" s="29" t="s">
        <v>132</v>
      </c>
      <c r="P5" s="30" t="s">
        <v>133</v>
      </c>
    </row>
    <row r="6" spans="1:16" ht="25.5">
      <c r="A6" s="3">
        <v>1</v>
      </c>
      <c r="B6" s="7" t="s">
        <v>44</v>
      </c>
      <c r="C6" s="53">
        <f aca="true" t="shared" si="0" ref="C6:C70">SUM(D6:P6)</f>
        <v>16232359</v>
      </c>
      <c r="D6" s="34">
        <v>16232359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25.5">
      <c r="A7" s="3">
        <v>2</v>
      </c>
      <c r="B7" s="7" t="s">
        <v>45</v>
      </c>
      <c r="C7" s="54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25.5">
      <c r="A8" s="3">
        <v>3</v>
      </c>
      <c r="B8" s="7" t="s">
        <v>46</v>
      </c>
      <c r="C8" s="54">
        <f t="shared" si="0"/>
        <v>4445290</v>
      </c>
      <c r="D8" s="34">
        <f>4373290+72000</f>
        <v>4445290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25.5">
      <c r="A9" s="3">
        <v>4</v>
      </c>
      <c r="B9" s="7" t="s">
        <v>47</v>
      </c>
      <c r="C9" s="54">
        <f t="shared" si="0"/>
        <v>1800000</v>
      </c>
      <c r="D9" s="34">
        <v>1800000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25.5">
      <c r="A10" s="3">
        <v>5</v>
      </c>
      <c r="B10" s="7" t="s">
        <v>48</v>
      </c>
      <c r="C10" s="54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">
        <v>6</v>
      </c>
      <c r="B11" s="7" t="s">
        <v>49</v>
      </c>
      <c r="C11" s="54">
        <f t="shared" si="0"/>
        <v>22477649</v>
      </c>
      <c r="D11" s="35">
        <f aca="true" t="shared" si="1" ref="D11:P11">SUM(D6:D10)</f>
        <v>22477649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 t="shared" si="1"/>
        <v>0</v>
      </c>
      <c r="N11" s="35">
        <f t="shared" si="1"/>
        <v>0</v>
      </c>
      <c r="O11" s="35">
        <f t="shared" si="1"/>
        <v>0</v>
      </c>
      <c r="P11" s="35">
        <f t="shared" si="1"/>
        <v>0</v>
      </c>
    </row>
    <row r="12" spans="1:16" ht="25.5">
      <c r="A12" s="3">
        <v>7</v>
      </c>
      <c r="B12" s="7" t="s">
        <v>50</v>
      </c>
      <c r="C12" s="54">
        <f t="shared" si="0"/>
        <v>6649281</v>
      </c>
      <c r="D12" s="35">
        <f aca="true" t="shared" si="2" ref="D12:P12">SUM(D13:D17)</f>
        <v>1757472</v>
      </c>
      <c r="E12" s="35">
        <f t="shared" si="2"/>
        <v>0</v>
      </c>
      <c r="F12" s="35">
        <f t="shared" si="2"/>
        <v>0</v>
      </c>
      <c r="G12" s="35">
        <f t="shared" si="2"/>
        <v>0</v>
      </c>
      <c r="H12" s="35">
        <f t="shared" si="2"/>
        <v>0</v>
      </c>
      <c r="I12" s="35">
        <f t="shared" si="2"/>
        <v>0</v>
      </c>
      <c r="J12" s="35">
        <f t="shared" si="2"/>
        <v>4891809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0</v>
      </c>
      <c r="O12" s="35">
        <f t="shared" si="2"/>
        <v>0</v>
      </c>
      <c r="P12" s="35">
        <f t="shared" si="2"/>
        <v>0</v>
      </c>
    </row>
    <row r="13" spans="1:16" ht="12.75">
      <c r="A13" s="3">
        <v>8</v>
      </c>
      <c r="B13" s="7" t="s">
        <v>143</v>
      </c>
      <c r="C13" s="54">
        <f t="shared" si="0"/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.75">
      <c r="A14" s="3">
        <v>9</v>
      </c>
      <c r="B14" s="7" t="s">
        <v>51</v>
      </c>
      <c r="C14" s="54">
        <f t="shared" si="0"/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3">
        <v>10</v>
      </c>
      <c r="B15" s="7" t="s">
        <v>52</v>
      </c>
      <c r="C15" s="54">
        <f t="shared" si="0"/>
        <v>4891809</v>
      </c>
      <c r="D15" s="34"/>
      <c r="E15" s="34"/>
      <c r="F15" s="36"/>
      <c r="G15" s="34"/>
      <c r="H15" s="34"/>
      <c r="I15" s="34"/>
      <c r="J15" s="34">
        <v>4891809</v>
      </c>
      <c r="K15" s="34"/>
      <c r="L15" s="36"/>
      <c r="M15" s="34"/>
      <c r="N15" s="34"/>
      <c r="O15" s="34"/>
      <c r="P15" s="34"/>
    </row>
    <row r="16" spans="1:16" ht="12.75">
      <c r="A16" s="3"/>
      <c r="B16" s="7" t="s">
        <v>142</v>
      </c>
      <c r="C16" s="54">
        <f t="shared" si="0"/>
        <v>1757472</v>
      </c>
      <c r="D16" s="73">
        <v>1757472</v>
      </c>
      <c r="E16" s="73"/>
      <c r="F16" s="36"/>
      <c r="G16" s="34"/>
      <c r="H16" s="34"/>
      <c r="I16" s="34"/>
      <c r="J16" s="34"/>
      <c r="K16" s="34"/>
      <c r="L16" s="36"/>
      <c r="M16" s="34"/>
      <c r="N16" s="34"/>
      <c r="O16" s="34"/>
      <c r="P16" s="34"/>
    </row>
    <row r="17" spans="1:16" ht="12.75">
      <c r="A17" s="3">
        <v>11</v>
      </c>
      <c r="B17" s="7" t="s">
        <v>53</v>
      </c>
      <c r="C17" s="54">
        <f t="shared" si="0"/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25.5">
      <c r="A18" s="3">
        <v>12</v>
      </c>
      <c r="B18" s="8" t="s">
        <v>54</v>
      </c>
      <c r="C18" s="54">
        <f t="shared" si="0"/>
        <v>29126930</v>
      </c>
      <c r="D18" s="37">
        <f aca="true" t="shared" si="3" ref="D18:P18">D11+D12</f>
        <v>24235121</v>
      </c>
      <c r="E18" s="37">
        <f t="shared" si="3"/>
        <v>0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4891809</v>
      </c>
      <c r="K18" s="37">
        <f t="shared" si="3"/>
        <v>0</v>
      </c>
      <c r="L18" s="37">
        <f t="shared" si="3"/>
        <v>0</v>
      </c>
      <c r="M18" s="37">
        <f t="shared" si="3"/>
        <v>0</v>
      </c>
      <c r="N18" s="37">
        <f t="shared" si="3"/>
        <v>0</v>
      </c>
      <c r="O18" s="37">
        <f t="shared" si="3"/>
        <v>0</v>
      </c>
      <c r="P18" s="37">
        <f t="shared" si="3"/>
        <v>0</v>
      </c>
    </row>
    <row r="19" spans="1:16" ht="12.75">
      <c r="A19" s="3">
        <v>13</v>
      </c>
      <c r="B19" s="7" t="s">
        <v>55</v>
      </c>
      <c r="C19" s="54">
        <f t="shared" si="0"/>
        <v>2107480</v>
      </c>
      <c r="D19" s="38">
        <f aca="true" t="shared" si="4" ref="D19:P19">SUM(D20:D23)</f>
        <v>2107480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8">
        <f t="shared" si="4"/>
        <v>0</v>
      </c>
      <c r="O19" s="38">
        <f t="shared" si="4"/>
        <v>0</v>
      </c>
      <c r="P19" s="38">
        <f t="shared" si="4"/>
        <v>0</v>
      </c>
    </row>
    <row r="20" spans="1:16" ht="12.75">
      <c r="A20" s="3">
        <v>14</v>
      </c>
      <c r="B20" s="7" t="s">
        <v>56</v>
      </c>
      <c r="C20" s="54">
        <f t="shared" si="0"/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.75">
      <c r="A21" s="3">
        <v>15</v>
      </c>
      <c r="B21" s="7" t="s">
        <v>57</v>
      </c>
      <c r="C21" s="157">
        <f t="shared" si="0"/>
        <v>2107480</v>
      </c>
      <c r="D21" s="34">
        <v>2107480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.75">
      <c r="A22" s="3">
        <v>16</v>
      </c>
      <c r="B22" s="7" t="s">
        <v>58</v>
      </c>
      <c r="C22" s="54">
        <f t="shared" si="0"/>
        <v>0</v>
      </c>
      <c r="D22" s="39"/>
      <c r="E22" s="39"/>
      <c r="F22" s="39"/>
      <c r="G22" s="39"/>
      <c r="H22" s="39"/>
      <c r="I22" s="39"/>
      <c r="J22" s="39"/>
      <c r="K22" s="34"/>
      <c r="L22" s="39"/>
      <c r="M22" s="39"/>
      <c r="N22" s="39"/>
      <c r="O22" s="39"/>
      <c r="P22" s="39"/>
    </row>
    <row r="23" spans="1:16" ht="12.75">
      <c r="A23" s="3">
        <v>17</v>
      </c>
      <c r="B23" s="9" t="s">
        <v>59</v>
      </c>
      <c r="C23" s="54">
        <f t="shared" si="0"/>
        <v>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25.5">
      <c r="A24" s="3">
        <v>18</v>
      </c>
      <c r="B24" s="8" t="s">
        <v>60</v>
      </c>
      <c r="C24" s="54">
        <f t="shared" si="0"/>
        <v>2107480</v>
      </c>
      <c r="D24" s="37">
        <f aca="true" t="shared" si="5" ref="D24:P24">D19</f>
        <v>2107480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  <c r="N24" s="37"/>
      <c r="O24" s="37">
        <f t="shared" si="5"/>
        <v>0</v>
      </c>
      <c r="P24" s="37">
        <f t="shared" si="5"/>
        <v>0</v>
      </c>
    </row>
    <row r="25" spans="1:16" ht="12.75">
      <c r="A25" s="3">
        <v>19</v>
      </c>
      <c r="B25" s="7" t="s">
        <v>61</v>
      </c>
      <c r="C25" s="54">
        <f t="shared" si="0"/>
        <v>1340000</v>
      </c>
      <c r="D25" s="35">
        <f aca="true" t="shared" si="6" ref="D25:P25">SUM(D26:D27)</f>
        <v>0</v>
      </c>
      <c r="E25" s="35">
        <f t="shared" si="6"/>
        <v>0</v>
      </c>
      <c r="F25" s="35">
        <f t="shared" si="6"/>
        <v>1340000</v>
      </c>
      <c r="G25" s="35">
        <f t="shared" si="6"/>
        <v>0</v>
      </c>
      <c r="H25" s="35">
        <f t="shared" si="6"/>
        <v>0</v>
      </c>
      <c r="I25" s="35">
        <f t="shared" si="6"/>
        <v>0</v>
      </c>
      <c r="J25" s="35">
        <f t="shared" si="6"/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5">
        <f t="shared" si="6"/>
        <v>0</v>
      </c>
      <c r="P25" s="35">
        <f t="shared" si="6"/>
        <v>0</v>
      </c>
    </row>
    <row r="26" spans="1:16" ht="12.75">
      <c r="A26" s="3">
        <v>20</v>
      </c>
      <c r="B26" s="7" t="s">
        <v>62</v>
      </c>
      <c r="C26" s="54">
        <f t="shared" si="0"/>
        <v>355000</v>
      </c>
      <c r="D26" s="34"/>
      <c r="E26" s="34"/>
      <c r="F26" s="34">
        <v>355000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6.5" customHeight="1">
      <c r="A27" s="3">
        <v>21</v>
      </c>
      <c r="B27" s="7" t="s">
        <v>63</v>
      </c>
      <c r="C27" s="54">
        <f t="shared" si="0"/>
        <v>985000</v>
      </c>
      <c r="D27" s="34"/>
      <c r="E27" s="34"/>
      <c r="F27" s="34">
        <v>985000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8.75" customHeight="1">
      <c r="A28" s="3">
        <v>22</v>
      </c>
      <c r="B28" s="7" t="s">
        <v>64</v>
      </c>
      <c r="C28" s="54">
        <f t="shared" si="0"/>
        <v>4500000</v>
      </c>
      <c r="D28" s="34"/>
      <c r="E28" s="34"/>
      <c r="F28" s="34">
        <v>4500000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3">
        <v>23</v>
      </c>
      <c r="B29" s="7" t="s">
        <v>65</v>
      </c>
      <c r="C29" s="54">
        <f t="shared" si="0"/>
        <v>1450000</v>
      </c>
      <c r="D29" s="34"/>
      <c r="E29" s="34"/>
      <c r="F29" s="34">
        <v>1450000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25.5">
      <c r="A30" s="3">
        <v>24</v>
      </c>
      <c r="B30" s="7" t="s">
        <v>66</v>
      </c>
      <c r="C30" s="54">
        <f t="shared" si="0"/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2.75">
      <c r="A31" s="3">
        <v>25</v>
      </c>
      <c r="B31" s="7" t="s">
        <v>67</v>
      </c>
      <c r="C31" s="54">
        <f t="shared" si="0"/>
        <v>5950000</v>
      </c>
      <c r="D31" s="35">
        <f aca="true" t="shared" si="7" ref="D31:P31">SUM(D28:D30)</f>
        <v>0</v>
      </c>
      <c r="E31" s="35">
        <f t="shared" si="7"/>
        <v>0</v>
      </c>
      <c r="F31" s="35">
        <f t="shared" si="7"/>
        <v>5950000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0</v>
      </c>
      <c r="O31" s="35">
        <f t="shared" si="7"/>
        <v>0</v>
      </c>
      <c r="P31" s="35">
        <f t="shared" si="7"/>
        <v>0</v>
      </c>
    </row>
    <row r="32" spans="1:16" ht="12.75">
      <c r="A32" s="3">
        <v>26</v>
      </c>
      <c r="B32" s="7" t="s">
        <v>68</v>
      </c>
      <c r="C32" s="54">
        <f t="shared" si="0"/>
        <v>100000</v>
      </c>
      <c r="D32" s="35">
        <f aca="true" t="shared" si="8" ref="D32:P32">SUM(D33:D35)</f>
        <v>0</v>
      </c>
      <c r="E32" s="35">
        <f t="shared" si="8"/>
        <v>0</v>
      </c>
      <c r="F32" s="35">
        <f t="shared" si="8"/>
        <v>100000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</row>
    <row r="33" spans="1:16" ht="51">
      <c r="A33" s="3">
        <v>27</v>
      </c>
      <c r="B33" s="7" t="s">
        <v>69</v>
      </c>
      <c r="C33" s="54">
        <f t="shared" si="0"/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2.75">
      <c r="A34" s="3">
        <v>28</v>
      </c>
      <c r="B34" s="7" t="s">
        <v>70</v>
      </c>
      <c r="C34" s="54">
        <f t="shared" si="0"/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2.75">
      <c r="A35" s="3">
        <v>29</v>
      </c>
      <c r="B35" s="7" t="s">
        <v>71</v>
      </c>
      <c r="C35" s="54">
        <f t="shared" si="0"/>
        <v>100000</v>
      </c>
      <c r="D35" s="39"/>
      <c r="E35" s="39"/>
      <c r="F35" s="34">
        <v>100000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.75">
      <c r="A36" s="3">
        <v>30</v>
      </c>
      <c r="B36" s="8" t="s">
        <v>72</v>
      </c>
      <c r="C36" s="54">
        <f t="shared" si="0"/>
        <v>7390000</v>
      </c>
      <c r="D36" s="37">
        <f aca="true" t="shared" si="9" ref="D36:P36">D25+D31+D32</f>
        <v>0</v>
      </c>
      <c r="E36" s="37">
        <f t="shared" si="9"/>
        <v>0</v>
      </c>
      <c r="F36" s="37">
        <f t="shared" si="9"/>
        <v>7390000</v>
      </c>
      <c r="G36" s="37">
        <f t="shared" si="9"/>
        <v>0</v>
      </c>
      <c r="H36" s="37">
        <f t="shared" si="9"/>
        <v>0</v>
      </c>
      <c r="I36" s="37">
        <f t="shared" si="9"/>
        <v>0</v>
      </c>
      <c r="J36" s="37">
        <f t="shared" si="9"/>
        <v>0</v>
      </c>
      <c r="K36" s="37">
        <f t="shared" si="9"/>
        <v>0</v>
      </c>
      <c r="L36" s="37">
        <f t="shared" si="9"/>
        <v>0</v>
      </c>
      <c r="M36" s="37">
        <f t="shared" si="9"/>
        <v>0</v>
      </c>
      <c r="N36" s="37"/>
      <c r="O36" s="37">
        <f t="shared" si="9"/>
        <v>0</v>
      </c>
      <c r="P36" s="37">
        <f t="shared" si="9"/>
        <v>0</v>
      </c>
    </row>
    <row r="37" spans="1:16" ht="12.75">
      <c r="A37" s="3">
        <v>31</v>
      </c>
      <c r="B37" s="10" t="s">
        <v>73</v>
      </c>
      <c r="C37" s="54">
        <f t="shared" si="0"/>
        <v>250000</v>
      </c>
      <c r="D37" s="40">
        <f aca="true" t="shared" si="10" ref="D37:P37">SUM(D38:D40)</f>
        <v>0</v>
      </c>
      <c r="E37" s="40">
        <f t="shared" si="10"/>
        <v>0</v>
      </c>
      <c r="F37" s="40">
        <f t="shared" si="10"/>
        <v>0</v>
      </c>
      <c r="G37" s="40">
        <f t="shared" si="10"/>
        <v>0</v>
      </c>
      <c r="H37" s="40">
        <f t="shared" si="10"/>
        <v>190000</v>
      </c>
      <c r="I37" s="40">
        <f t="shared" si="10"/>
        <v>0</v>
      </c>
      <c r="J37" s="40">
        <f t="shared" si="10"/>
        <v>0</v>
      </c>
      <c r="K37" s="40">
        <f t="shared" si="10"/>
        <v>0</v>
      </c>
      <c r="L37" s="40">
        <f t="shared" si="10"/>
        <v>0</v>
      </c>
      <c r="M37" s="40">
        <f t="shared" si="10"/>
        <v>0</v>
      </c>
      <c r="N37" s="40">
        <f t="shared" si="10"/>
        <v>60000</v>
      </c>
      <c r="O37" s="40">
        <f t="shared" si="10"/>
        <v>0</v>
      </c>
      <c r="P37" s="40">
        <f t="shared" si="10"/>
        <v>0</v>
      </c>
    </row>
    <row r="38" spans="1:16" ht="12.75">
      <c r="A38" s="3">
        <v>32</v>
      </c>
      <c r="B38" s="10" t="s">
        <v>74</v>
      </c>
      <c r="C38" s="54">
        <f t="shared" si="0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2.75">
      <c r="A39" s="3">
        <v>33</v>
      </c>
      <c r="B39" s="10" t="s">
        <v>75</v>
      </c>
      <c r="C39" s="54">
        <f t="shared" si="0"/>
        <v>190000</v>
      </c>
      <c r="D39" s="36"/>
      <c r="E39" s="36"/>
      <c r="F39" s="36"/>
      <c r="G39" s="36"/>
      <c r="H39" s="36">
        <v>190000</v>
      </c>
      <c r="I39" s="36"/>
      <c r="J39" s="36"/>
      <c r="K39" s="36"/>
      <c r="L39" s="36"/>
      <c r="M39" s="36"/>
      <c r="N39" s="36"/>
      <c r="O39" s="36"/>
      <c r="P39" s="36"/>
    </row>
    <row r="40" spans="1:16" ht="12.75">
      <c r="A40" s="3">
        <v>34</v>
      </c>
      <c r="B40" s="10" t="s">
        <v>76</v>
      </c>
      <c r="C40" s="54">
        <f t="shared" si="0"/>
        <v>60000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>
        <v>60000</v>
      </c>
      <c r="O40" s="36"/>
      <c r="P40" s="36"/>
    </row>
    <row r="41" spans="1:16" ht="12.75">
      <c r="A41" s="3">
        <v>35</v>
      </c>
      <c r="B41" s="7" t="s">
        <v>77</v>
      </c>
      <c r="C41" s="54">
        <f t="shared" si="0"/>
        <v>1743142</v>
      </c>
      <c r="D41" s="40">
        <f aca="true" t="shared" si="11" ref="D41:P41">SUM(D42:D43)</f>
        <v>0</v>
      </c>
      <c r="E41" s="40">
        <f t="shared" si="11"/>
        <v>0</v>
      </c>
      <c r="F41" s="40">
        <f t="shared" si="11"/>
        <v>0</v>
      </c>
      <c r="G41" s="40">
        <f t="shared" si="11"/>
        <v>225000</v>
      </c>
      <c r="H41" s="40">
        <f t="shared" si="11"/>
        <v>120000</v>
      </c>
      <c r="I41" s="40">
        <f t="shared" si="11"/>
        <v>0</v>
      </c>
      <c r="J41" s="40">
        <f t="shared" si="11"/>
        <v>0</v>
      </c>
      <c r="K41" s="40">
        <f t="shared" si="11"/>
        <v>0</v>
      </c>
      <c r="L41" s="40">
        <f t="shared" si="11"/>
        <v>1398142</v>
      </c>
      <c r="M41" s="40">
        <f t="shared" si="11"/>
        <v>0</v>
      </c>
      <c r="N41" s="40">
        <f t="shared" si="11"/>
        <v>0</v>
      </c>
      <c r="O41" s="40">
        <f t="shared" si="11"/>
        <v>0</v>
      </c>
      <c r="P41" s="40">
        <f t="shared" si="11"/>
        <v>0</v>
      </c>
    </row>
    <row r="42" spans="1:16" ht="12.75">
      <c r="A42" s="3">
        <v>36</v>
      </c>
      <c r="B42" s="7" t="s">
        <v>78</v>
      </c>
      <c r="C42" s="54">
        <f t="shared" si="0"/>
        <v>1398142</v>
      </c>
      <c r="D42" s="34"/>
      <c r="E42" s="34"/>
      <c r="F42" s="34"/>
      <c r="G42" s="34"/>
      <c r="H42" s="34"/>
      <c r="I42" s="34"/>
      <c r="J42" s="34"/>
      <c r="K42" s="34"/>
      <c r="L42" s="34">
        <v>1398142</v>
      </c>
      <c r="M42" s="34"/>
      <c r="N42" s="34"/>
      <c r="O42" s="34"/>
      <c r="P42" s="34"/>
    </row>
    <row r="43" spans="1:16" ht="12.75">
      <c r="A43" s="3">
        <v>37</v>
      </c>
      <c r="B43" s="7" t="s">
        <v>79</v>
      </c>
      <c r="C43" s="54">
        <f t="shared" si="0"/>
        <v>345000</v>
      </c>
      <c r="D43" s="34"/>
      <c r="E43" s="34"/>
      <c r="F43" s="34"/>
      <c r="G43" s="34">
        <v>225000</v>
      </c>
      <c r="H43" s="34">
        <v>120000</v>
      </c>
      <c r="I43" s="34"/>
      <c r="J43" s="34"/>
      <c r="K43" s="34"/>
      <c r="L43" s="34"/>
      <c r="M43" s="34"/>
      <c r="N43" s="34"/>
      <c r="O43" s="34"/>
      <c r="P43" s="34"/>
    </row>
    <row r="44" spans="1:16" ht="12.75">
      <c r="A44" s="3">
        <v>38</v>
      </c>
      <c r="B44" s="7" t="s">
        <v>80</v>
      </c>
      <c r="C44" s="54">
        <f t="shared" si="0"/>
        <v>0</v>
      </c>
      <c r="D44" s="40">
        <f aca="true" t="shared" si="12" ref="D44:P44">SUM(D45:D49)</f>
        <v>0</v>
      </c>
      <c r="E44" s="40">
        <f t="shared" si="12"/>
        <v>0</v>
      </c>
      <c r="F44" s="40">
        <f t="shared" si="12"/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40">
        <f t="shared" si="12"/>
        <v>0</v>
      </c>
      <c r="K44" s="40">
        <f t="shared" si="12"/>
        <v>0</v>
      </c>
      <c r="L44" s="40">
        <f t="shared" si="12"/>
        <v>0</v>
      </c>
      <c r="M44" s="40">
        <f t="shared" si="12"/>
        <v>0</v>
      </c>
      <c r="N44" s="40">
        <f t="shared" si="12"/>
        <v>0</v>
      </c>
      <c r="O44" s="40">
        <f t="shared" si="12"/>
        <v>0</v>
      </c>
      <c r="P44" s="40">
        <f t="shared" si="12"/>
        <v>0</v>
      </c>
    </row>
    <row r="45" spans="1:16" ht="25.5">
      <c r="A45" s="3">
        <v>39</v>
      </c>
      <c r="B45" s="7" t="s">
        <v>81</v>
      </c>
      <c r="C45" s="54">
        <f t="shared" si="0"/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25.5">
      <c r="A46" s="3">
        <v>40</v>
      </c>
      <c r="B46" s="7" t="s">
        <v>82</v>
      </c>
      <c r="C46" s="54">
        <f t="shared" si="0"/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>
      <c r="A47" s="3">
        <v>41</v>
      </c>
      <c r="B47" s="7" t="s">
        <v>83</v>
      </c>
      <c r="C47" s="54">
        <f t="shared" si="0"/>
        <v>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25.5">
      <c r="A48" s="3">
        <v>42</v>
      </c>
      <c r="B48" s="7" t="s">
        <v>84</v>
      </c>
      <c r="C48" s="54">
        <f t="shared" si="0"/>
        <v>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2.75">
      <c r="A49" s="3">
        <v>43</v>
      </c>
      <c r="B49" s="7" t="s">
        <v>85</v>
      </c>
      <c r="C49" s="54">
        <f t="shared" si="0"/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2.75">
      <c r="A50" s="3">
        <v>44</v>
      </c>
      <c r="B50" s="7" t="s">
        <v>86</v>
      </c>
      <c r="C50" s="54">
        <f t="shared" si="0"/>
        <v>580000</v>
      </c>
      <c r="D50" s="34"/>
      <c r="E50" s="34"/>
      <c r="F50" s="34"/>
      <c r="G50" s="34"/>
      <c r="H50" s="34"/>
      <c r="I50" s="34"/>
      <c r="J50" s="34"/>
      <c r="K50" s="34"/>
      <c r="L50" s="34"/>
      <c r="M50" s="34">
        <v>580000</v>
      </c>
      <c r="N50" s="34"/>
      <c r="O50" s="34"/>
      <c r="P50" s="34"/>
    </row>
    <row r="51" spans="1:16" ht="12.75">
      <c r="A51" s="3">
        <v>45</v>
      </c>
      <c r="B51" s="7" t="s">
        <v>87</v>
      </c>
      <c r="C51" s="54">
        <f t="shared" si="0"/>
        <v>2603088</v>
      </c>
      <c r="D51" s="45"/>
      <c r="E51" s="45"/>
      <c r="F51" s="45"/>
      <c r="G51" s="45"/>
      <c r="H51" s="45">
        <f>2116044+487044</f>
        <v>2603088</v>
      </c>
      <c r="I51" s="45"/>
      <c r="J51" s="45"/>
      <c r="K51" s="45"/>
      <c r="L51" s="45"/>
      <c r="M51" s="45"/>
      <c r="N51" s="45"/>
      <c r="O51" s="45"/>
      <c r="P51" s="45"/>
    </row>
    <row r="52" spans="1:16" ht="12.75">
      <c r="A52" s="3">
        <v>46</v>
      </c>
      <c r="B52" s="7" t="s">
        <v>88</v>
      </c>
      <c r="C52" s="54">
        <f t="shared" si="0"/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25.5">
      <c r="A53" s="3">
        <v>47</v>
      </c>
      <c r="B53" s="7" t="s">
        <v>89</v>
      </c>
      <c r="C53" s="54">
        <f t="shared" si="0"/>
        <v>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2.75">
      <c r="A54" s="3">
        <v>48</v>
      </c>
      <c r="B54" s="7" t="s">
        <v>90</v>
      </c>
      <c r="C54" s="54">
        <f t="shared" si="0"/>
        <v>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25.5">
      <c r="A55" s="3">
        <v>49</v>
      </c>
      <c r="B55" s="7" t="s">
        <v>91</v>
      </c>
      <c r="C55" s="54">
        <f t="shared" si="0"/>
        <v>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2.75">
      <c r="A56" s="3">
        <v>50</v>
      </c>
      <c r="B56" s="7" t="s">
        <v>92</v>
      </c>
      <c r="C56" s="54">
        <f t="shared" si="0"/>
        <v>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2.75">
      <c r="A57" s="3">
        <v>51</v>
      </c>
      <c r="B57" s="7" t="s">
        <v>93</v>
      </c>
      <c r="C57" s="54">
        <f t="shared" si="0"/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s="14" customFormat="1" ht="12.75">
      <c r="A58" s="3">
        <v>52</v>
      </c>
      <c r="B58" s="7" t="s">
        <v>94</v>
      </c>
      <c r="C58" s="157">
        <f t="shared" si="0"/>
        <v>72705</v>
      </c>
      <c r="D58" s="34"/>
      <c r="E58" s="34"/>
      <c r="F58" s="34"/>
      <c r="G58" s="34"/>
      <c r="H58" s="34"/>
      <c r="I58" s="34">
        <v>72705</v>
      </c>
      <c r="J58" s="34"/>
      <c r="K58" s="34"/>
      <c r="L58" s="34"/>
      <c r="M58" s="34"/>
      <c r="N58" s="34"/>
      <c r="O58" s="34"/>
      <c r="P58" s="34"/>
    </row>
    <row r="59" spans="1:17" ht="12.75">
      <c r="A59" s="3">
        <v>53</v>
      </c>
      <c r="B59" s="8" t="s">
        <v>95</v>
      </c>
      <c r="C59" s="54">
        <f t="shared" si="0"/>
        <v>5248935</v>
      </c>
      <c r="D59" s="37">
        <f aca="true" t="shared" si="13" ref="D59:P59">D37+D41+D44+D50+D51+D52+D53+D54+D55+D56+D57+D58</f>
        <v>0</v>
      </c>
      <c r="E59" s="37">
        <f t="shared" si="13"/>
        <v>0</v>
      </c>
      <c r="F59" s="37">
        <f t="shared" si="13"/>
        <v>0</v>
      </c>
      <c r="G59" s="37">
        <f t="shared" si="13"/>
        <v>225000</v>
      </c>
      <c r="H59" s="37">
        <f t="shared" si="13"/>
        <v>2913088</v>
      </c>
      <c r="I59" s="37">
        <f t="shared" si="13"/>
        <v>72705</v>
      </c>
      <c r="J59" s="37">
        <f t="shared" si="13"/>
        <v>0</v>
      </c>
      <c r="K59" s="37">
        <f t="shared" si="13"/>
        <v>0</v>
      </c>
      <c r="L59" s="37">
        <f t="shared" si="13"/>
        <v>1398142</v>
      </c>
      <c r="M59" s="37">
        <f t="shared" si="13"/>
        <v>580000</v>
      </c>
      <c r="N59" s="37">
        <f t="shared" si="13"/>
        <v>60000</v>
      </c>
      <c r="O59" s="37">
        <f t="shared" si="13"/>
        <v>0</v>
      </c>
      <c r="P59" s="37">
        <f t="shared" si="13"/>
        <v>0</v>
      </c>
      <c r="Q59" s="183"/>
    </row>
    <row r="60" spans="1:16" s="14" customFormat="1" ht="12.75">
      <c r="A60" s="3">
        <v>54</v>
      </c>
      <c r="B60" s="7" t="s">
        <v>96</v>
      </c>
      <c r="C60" s="157">
        <f t="shared" si="0"/>
        <v>9637200</v>
      </c>
      <c r="D60" s="34"/>
      <c r="E60" s="34"/>
      <c r="F60" s="34"/>
      <c r="G60" s="34"/>
      <c r="H60" s="34">
        <f>7837200+1800000</f>
        <v>9637200</v>
      </c>
      <c r="I60" s="34"/>
      <c r="J60" s="34"/>
      <c r="K60" s="34"/>
      <c r="L60" s="34"/>
      <c r="M60" s="34"/>
      <c r="N60" s="34"/>
      <c r="O60" s="34"/>
      <c r="P60" s="34"/>
    </row>
    <row r="61" spans="1:16" ht="12.75">
      <c r="A61" s="3">
        <v>55</v>
      </c>
      <c r="B61" s="8" t="s">
        <v>97</v>
      </c>
      <c r="C61" s="54">
        <f t="shared" si="0"/>
        <v>9637200</v>
      </c>
      <c r="D61" s="37">
        <f aca="true" t="shared" si="14" ref="D61:P61">D60</f>
        <v>0</v>
      </c>
      <c r="E61" s="37"/>
      <c r="F61" s="37">
        <f t="shared" si="14"/>
        <v>0</v>
      </c>
      <c r="G61" s="37">
        <f t="shared" si="14"/>
        <v>0</v>
      </c>
      <c r="H61" s="37">
        <f t="shared" si="14"/>
        <v>9637200</v>
      </c>
      <c r="I61" s="37">
        <f t="shared" si="14"/>
        <v>0</v>
      </c>
      <c r="J61" s="37">
        <f t="shared" si="14"/>
        <v>0</v>
      </c>
      <c r="K61" s="37">
        <f t="shared" si="14"/>
        <v>0</v>
      </c>
      <c r="L61" s="37">
        <f t="shared" si="14"/>
        <v>0</v>
      </c>
      <c r="M61" s="37">
        <f t="shared" si="14"/>
        <v>0</v>
      </c>
      <c r="N61" s="37">
        <f t="shared" si="14"/>
        <v>0</v>
      </c>
      <c r="O61" s="37">
        <f t="shared" si="14"/>
        <v>0</v>
      </c>
      <c r="P61" s="37">
        <f t="shared" si="14"/>
        <v>0</v>
      </c>
    </row>
    <row r="62" spans="1:16" ht="12.75">
      <c r="A62" s="3"/>
      <c r="B62" s="8" t="s">
        <v>266</v>
      </c>
      <c r="C62" s="54">
        <f t="shared" si="0"/>
        <v>0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1:16" ht="25.5">
      <c r="A63" s="3">
        <v>56</v>
      </c>
      <c r="B63" s="7" t="s">
        <v>98</v>
      </c>
      <c r="C63" s="54">
        <f t="shared" si="0"/>
        <v>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2.75">
      <c r="A64" s="3">
        <v>57</v>
      </c>
      <c r="B64" s="7" t="s">
        <v>99</v>
      </c>
      <c r="C64" s="54">
        <f t="shared" si="0"/>
        <v>100000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>
        <v>100000</v>
      </c>
      <c r="P64" s="34"/>
    </row>
    <row r="65" spans="1:16" ht="12.75">
      <c r="A65" s="3">
        <v>58</v>
      </c>
      <c r="B65" s="7" t="s">
        <v>100</v>
      </c>
      <c r="C65" s="54">
        <f t="shared" si="0"/>
        <v>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2.75">
      <c r="A66" s="3">
        <v>59</v>
      </c>
      <c r="B66" s="8" t="s">
        <v>101</v>
      </c>
      <c r="C66" s="54">
        <f t="shared" si="0"/>
        <v>100000</v>
      </c>
      <c r="D66" s="41">
        <f aca="true" t="shared" si="15" ref="D66:P66">SUM(D63:D65)</f>
        <v>0</v>
      </c>
      <c r="E66" s="41">
        <f t="shared" si="15"/>
        <v>0</v>
      </c>
      <c r="F66" s="41">
        <f t="shared" si="15"/>
        <v>0</v>
      </c>
      <c r="G66" s="41">
        <f t="shared" si="15"/>
        <v>0</v>
      </c>
      <c r="H66" s="41">
        <f t="shared" si="15"/>
        <v>0</v>
      </c>
      <c r="I66" s="41">
        <f t="shared" si="15"/>
        <v>0</v>
      </c>
      <c r="J66" s="41">
        <f t="shared" si="15"/>
        <v>0</v>
      </c>
      <c r="K66" s="41">
        <f t="shared" si="15"/>
        <v>0</v>
      </c>
      <c r="L66" s="41">
        <f t="shared" si="15"/>
        <v>0</v>
      </c>
      <c r="M66" s="41">
        <f t="shared" si="15"/>
        <v>0</v>
      </c>
      <c r="N66" s="41">
        <f t="shared" si="15"/>
        <v>0</v>
      </c>
      <c r="O66" s="41">
        <f t="shared" si="15"/>
        <v>100000</v>
      </c>
      <c r="P66" s="41">
        <f t="shared" si="15"/>
        <v>0</v>
      </c>
    </row>
    <row r="67" spans="1:16" ht="12.75">
      <c r="A67" s="3">
        <v>60</v>
      </c>
      <c r="B67" s="11" t="s">
        <v>102</v>
      </c>
      <c r="C67" s="54">
        <f t="shared" si="0"/>
        <v>53610545</v>
      </c>
      <c r="D67" s="42">
        <f>D18+D24+D36+D59+D61+D62+D66</f>
        <v>26342601</v>
      </c>
      <c r="E67" s="42">
        <f aca="true" t="shared" si="16" ref="E67:P67">E18+E24+E36+E59+E61+E62+E66</f>
        <v>0</v>
      </c>
      <c r="F67" s="42">
        <f t="shared" si="16"/>
        <v>7390000</v>
      </c>
      <c r="G67" s="42">
        <f t="shared" si="16"/>
        <v>225000</v>
      </c>
      <c r="H67" s="42">
        <f t="shared" si="16"/>
        <v>12550288</v>
      </c>
      <c r="I67" s="42">
        <f t="shared" si="16"/>
        <v>72705</v>
      </c>
      <c r="J67" s="42">
        <f t="shared" si="16"/>
        <v>4891809</v>
      </c>
      <c r="K67" s="42">
        <f t="shared" si="16"/>
        <v>0</v>
      </c>
      <c r="L67" s="42">
        <f t="shared" si="16"/>
        <v>1398142</v>
      </c>
      <c r="M67" s="42">
        <f t="shared" si="16"/>
        <v>580000</v>
      </c>
      <c r="N67" s="42">
        <f t="shared" si="16"/>
        <v>60000</v>
      </c>
      <c r="O67" s="42">
        <f t="shared" si="16"/>
        <v>100000</v>
      </c>
      <c r="P67" s="42">
        <f t="shared" si="16"/>
        <v>0</v>
      </c>
    </row>
    <row r="68" spans="1:16" ht="25.5">
      <c r="A68" s="3">
        <v>61</v>
      </c>
      <c r="B68" s="7" t="s">
        <v>103</v>
      </c>
      <c r="C68" s="54">
        <f t="shared" si="0"/>
        <v>31156082</v>
      </c>
      <c r="D68" s="73">
        <v>31156082</v>
      </c>
      <c r="E68" s="7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2.75">
      <c r="A69" s="3">
        <v>62</v>
      </c>
      <c r="B69" s="7" t="s">
        <v>104</v>
      </c>
      <c r="C69" s="54">
        <f t="shared" si="0"/>
        <v>682339</v>
      </c>
      <c r="D69" s="34">
        <f>560900+121439</f>
        <v>682339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2.75">
      <c r="A70" s="3">
        <v>63</v>
      </c>
      <c r="B70" s="7" t="s">
        <v>110</v>
      </c>
      <c r="C70" s="54">
        <f t="shared" si="0"/>
        <v>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ht="12.75">
      <c r="A71" s="3">
        <v>64</v>
      </c>
      <c r="B71" s="7" t="s">
        <v>105</v>
      </c>
      <c r="C71" s="54">
        <f>SUM(D71:P71)</f>
        <v>31838421</v>
      </c>
      <c r="D71" s="38">
        <f aca="true" t="shared" si="17" ref="D71:P71">SUM(D68:D70)</f>
        <v>31838421</v>
      </c>
      <c r="E71" s="38">
        <f t="shared" si="17"/>
        <v>0</v>
      </c>
      <c r="F71" s="38">
        <f t="shared" si="17"/>
        <v>0</v>
      </c>
      <c r="G71" s="38">
        <f t="shared" si="17"/>
        <v>0</v>
      </c>
      <c r="H71" s="38">
        <f t="shared" si="17"/>
        <v>0</v>
      </c>
      <c r="I71" s="38">
        <f t="shared" si="17"/>
        <v>0</v>
      </c>
      <c r="J71" s="38">
        <f t="shared" si="17"/>
        <v>0</v>
      </c>
      <c r="K71" s="38">
        <f t="shared" si="17"/>
        <v>0</v>
      </c>
      <c r="L71" s="38">
        <f t="shared" si="17"/>
        <v>0</v>
      </c>
      <c r="M71" s="38">
        <f t="shared" si="17"/>
        <v>0</v>
      </c>
      <c r="N71" s="38">
        <f t="shared" si="17"/>
        <v>0</v>
      </c>
      <c r="O71" s="38">
        <f t="shared" si="17"/>
        <v>0</v>
      </c>
      <c r="P71" s="38">
        <f t="shared" si="17"/>
        <v>0</v>
      </c>
    </row>
    <row r="72" spans="1:16" ht="13.5" thickBot="1">
      <c r="A72" s="3">
        <v>65</v>
      </c>
      <c r="B72" s="12" t="s">
        <v>106</v>
      </c>
      <c r="C72" s="54">
        <f>SUM(D72:P72)</f>
        <v>31838421</v>
      </c>
      <c r="D72" s="43">
        <f aca="true" t="shared" si="18" ref="D72:P72">D71</f>
        <v>31838421</v>
      </c>
      <c r="E72" s="43">
        <f t="shared" si="18"/>
        <v>0</v>
      </c>
      <c r="F72" s="43">
        <f t="shared" si="18"/>
        <v>0</v>
      </c>
      <c r="G72" s="43">
        <f t="shared" si="18"/>
        <v>0</v>
      </c>
      <c r="H72" s="43">
        <f t="shared" si="18"/>
        <v>0</v>
      </c>
      <c r="I72" s="43">
        <f t="shared" si="18"/>
        <v>0</v>
      </c>
      <c r="J72" s="43">
        <f t="shared" si="18"/>
        <v>0</v>
      </c>
      <c r="K72" s="43">
        <f t="shared" si="18"/>
        <v>0</v>
      </c>
      <c r="L72" s="43">
        <f t="shared" si="18"/>
        <v>0</v>
      </c>
      <c r="M72" s="43">
        <f t="shared" si="18"/>
        <v>0</v>
      </c>
      <c r="N72" s="43">
        <f t="shared" si="18"/>
        <v>0</v>
      </c>
      <c r="O72" s="43">
        <f t="shared" si="18"/>
        <v>0</v>
      </c>
      <c r="P72" s="43">
        <f t="shared" si="18"/>
        <v>0</v>
      </c>
    </row>
    <row r="73" spans="1:16" ht="14.25" thickBot="1" thickTop="1">
      <c r="A73" s="3">
        <v>66</v>
      </c>
      <c r="B73" s="13" t="s">
        <v>42</v>
      </c>
      <c r="C73" s="55">
        <f>SUM(D73:P73)</f>
        <v>85448966</v>
      </c>
      <c r="D73" s="44">
        <f aca="true" t="shared" si="19" ref="D73:P73">D67+D72</f>
        <v>58181022</v>
      </c>
      <c r="E73" s="44">
        <f t="shared" si="19"/>
        <v>0</v>
      </c>
      <c r="F73" s="44">
        <f t="shared" si="19"/>
        <v>7390000</v>
      </c>
      <c r="G73" s="44">
        <f t="shared" si="19"/>
        <v>225000</v>
      </c>
      <c r="H73" s="44">
        <f t="shared" si="19"/>
        <v>12550288</v>
      </c>
      <c r="I73" s="44">
        <f t="shared" si="19"/>
        <v>72705</v>
      </c>
      <c r="J73" s="44">
        <f t="shared" si="19"/>
        <v>4891809</v>
      </c>
      <c r="K73" s="44">
        <f t="shared" si="19"/>
        <v>0</v>
      </c>
      <c r="L73" s="44">
        <f t="shared" si="19"/>
        <v>1398142</v>
      </c>
      <c r="M73" s="44">
        <f t="shared" si="19"/>
        <v>580000</v>
      </c>
      <c r="N73" s="44">
        <f t="shared" si="19"/>
        <v>60000</v>
      </c>
      <c r="O73" s="44">
        <f t="shared" si="19"/>
        <v>100000</v>
      </c>
      <c r="P73" s="44">
        <f t="shared" si="19"/>
        <v>0</v>
      </c>
    </row>
    <row r="74" ht="13.5" thickTop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70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C1">
      <pane ySplit="6" topLeftCell="A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75390625" style="0" customWidth="1"/>
    <col min="2" max="2" width="50.00390625" style="0" customWidth="1"/>
    <col min="3" max="3" width="13.00390625" style="32" customWidth="1"/>
    <col min="4" max="4" width="10.75390625" style="32" customWidth="1"/>
    <col min="5" max="5" width="8.25390625" style="32" customWidth="1"/>
    <col min="6" max="7" width="10.75390625" style="32" customWidth="1"/>
    <col min="8" max="8" width="9.875" style="32" customWidth="1"/>
    <col min="9" max="9" width="9.125" style="32" customWidth="1"/>
    <col min="10" max="10" width="9.00390625" style="32" customWidth="1"/>
    <col min="11" max="11" width="9.25390625" style="32" customWidth="1"/>
    <col min="12" max="12" width="10.00390625" style="32" customWidth="1"/>
    <col min="13" max="13" width="9.25390625" style="32" customWidth="1"/>
    <col min="14" max="14" width="8.375" style="32" customWidth="1"/>
    <col min="15" max="15" width="8.25390625" style="32" customWidth="1"/>
    <col min="16" max="16" width="8.375" style="32" customWidth="1"/>
    <col min="17" max="17" width="8.625" style="32" customWidth="1"/>
    <col min="18" max="18" width="6.00390625" style="0" customWidth="1"/>
    <col min="19" max="19" width="9.125" style="0" bestFit="1" customWidth="1"/>
  </cols>
  <sheetData>
    <row r="1" spans="2:3" ht="18.75">
      <c r="B1" s="184" t="s">
        <v>120</v>
      </c>
      <c r="C1" s="31" t="s">
        <v>294</v>
      </c>
    </row>
    <row r="2" spans="2:3" ht="18.75">
      <c r="B2" s="185" t="s">
        <v>236</v>
      </c>
      <c r="C2" s="32" t="s">
        <v>277</v>
      </c>
    </row>
    <row r="3" ht="18.75">
      <c r="B3" s="5"/>
    </row>
    <row r="4" spans="2:3" ht="15.75">
      <c r="B4" s="6" t="s">
        <v>107</v>
      </c>
      <c r="C4" s="32" t="s">
        <v>109</v>
      </c>
    </row>
    <row r="5" spans="1:17" ht="43.5" customHeight="1" thickBot="1">
      <c r="A5" s="186" t="s">
        <v>0</v>
      </c>
      <c r="B5" s="187" t="s">
        <v>1</v>
      </c>
      <c r="C5" s="50" t="s">
        <v>287</v>
      </c>
      <c r="D5" s="51" t="s">
        <v>122</v>
      </c>
      <c r="E5" s="51" t="s">
        <v>248</v>
      </c>
      <c r="F5" s="52" t="s">
        <v>270</v>
      </c>
      <c r="G5" s="51" t="s">
        <v>123</v>
      </c>
      <c r="H5" s="51" t="s">
        <v>125</v>
      </c>
      <c r="I5" s="51" t="s">
        <v>267</v>
      </c>
      <c r="J5" s="51" t="s">
        <v>268</v>
      </c>
      <c r="K5" s="51" t="s">
        <v>126</v>
      </c>
      <c r="L5" s="51" t="s">
        <v>247</v>
      </c>
      <c r="M5" s="51" t="s">
        <v>128</v>
      </c>
      <c r="N5" s="51" t="s">
        <v>131</v>
      </c>
      <c r="O5" s="51" t="s">
        <v>269</v>
      </c>
      <c r="P5" s="29" t="s">
        <v>132</v>
      </c>
      <c r="Q5" s="30" t="s">
        <v>133</v>
      </c>
    </row>
    <row r="6" spans="1:18" ht="25.5">
      <c r="A6" s="3">
        <v>1</v>
      </c>
      <c r="B6" s="7" t="s">
        <v>44</v>
      </c>
      <c r="C6" s="53">
        <f aca="true" t="shared" si="0" ref="C6:C70">SUM(D6:Q6)</f>
        <v>8440828</v>
      </c>
      <c r="D6" s="34">
        <v>8440828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182"/>
    </row>
    <row r="7" spans="1:18" ht="25.5">
      <c r="A7" s="3">
        <v>2</v>
      </c>
      <c r="B7" s="7" t="s">
        <v>45</v>
      </c>
      <c r="C7" s="54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182"/>
    </row>
    <row r="8" spans="1:18" ht="25.5">
      <c r="A8" s="3">
        <v>3</v>
      </c>
      <c r="B8" s="7" t="s">
        <v>46</v>
      </c>
      <c r="C8" s="54">
        <f t="shared" si="0"/>
        <v>2274110</v>
      </c>
      <c r="D8" s="34">
        <v>2274110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82"/>
    </row>
    <row r="9" spans="1:18" ht="25.5">
      <c r="A9" s="3">
        <v>4</v>
      </c>
      <c r="B9" s="7" t="s">
        <v>47</v>
      </c>
      <c r="C9" s="54">
        <f t="shared" si="0"/>
        <v>936000</v>
      </c>
      <c r="D9" s="34">
        <v>936000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82"/>
    </row>
    <row r="10" spans="1:18" ht="25.5">
      <c r="A10" s="3">
        <v>5</v>
      </c>
      <c r="B10" s="7" t="s">
        <v>48</v>
      </c>
      <c r="C10" s="54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182"/>
    </row>
    <row r="11" spans="1:18" ht="12.75">
      <c r="A11" s="3">
        <v>6</v>
      </c>
      <c r="B11" s="7" t="s">
        <v>49</v>
      </c>
      <c r="C11" s="54">
        <f t="shared" si="0"/>
        <v>11650938</v>
      </c>
      <c r="D11" s="35">
        <f aca="true" t="shared" si="1" ref="D11:Q11">SUM(D6:D10)</f>
        <v>11650938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  <c r="K11" s="35">
        <f t="shared" si="1"/>
        <v>0</v>
      </c>
      <c r="L11" s="35">
        <f t="shared" si="1"/>
        <v>0</v>
      </c>
      <c r="M11" s="35">
        <f t="shared" si="1"/>
        <v>0</v>
      </c>
      <c r="N11" s="35">
        <f t="shared" si="1"/>
        <v>0</v>
      </c>
      <c r="O11" s="35">
        <f t="shared" si="1"/>
        <v>0</v>
      </c>
      <c r="P11" s="35">
        <f t="shared" si="1"/>
        <v>0</v>
      </c>
      <c r="Q11" s="35">
        <f t="shared" si="1"/>
        <v>0</v>
      </c>
      <c r="R11" s="182"/>
    </row>
    <row r="12" spans="1:18" ht="25.5">
      <c r="A12" s="3">
        <v>7</v>
      </c>
      <c r="B12" s="7" t="s">
        <v>50</v>
      </c>
      <c r="C12" s="54">
        <f t="shared" si="0"/>
        <v>2867328</v>
      </c>
      <c r="D12" s="35">
        <f aca="true" t="shared" si="2" ref="D12:Q12">SUM(D13:D17)</f>
        <v>1757472</v>
      </c>
      <c r="E12" s="35">
        <f t="shared" si="2"/>
        <v>0</v>
      </c>
      <c r="F12" s="35">
        <f t="shared" si="2"/>
        <v>0</v>
      </c>
      <c r="G12" s="35">
        <f t="shared" si="2"/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  <c r="K12" s="35">
        <f t="shared" si="2"/>
        <v>1109856</v>
      </c>
      <c r="L12" s="35">
        <f t="shared" si="2"/>
        <v>0</v>
      </c>
      <c r="M12" s="35">
        <f t="shared" si="2"/>
        <v>0</v>
      </c>
      <c r="N12" s="35">
        <f t="shared" si="2"/>
        <v>0</v>
      </c>
      <c r="O12" s="35">
        <f t="shared" si="2"/>
        <v>0</v>
      </c>
      <c r="P12" s="35">
        <f t="shared" si="2"/>
        <v>0</v>
      </c>
      <c r="Q12" s="35">
        <f t="shared" si="2"/>
        <v>0</v>
      </c>
      <c r="R12" s="182"/>
    </row>
    <row r="13" spans="1:18" ht="12.75">
      <c r="A13" s="3">
        <v>8</v>
      </c>
      <c r="B13" s="7" t="s">
        <v>143</v>
      </c>
      <c r="C13" s="54">
        <f t="shared" si="0"/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182"/>
    </row>
    <row r="14" spans="1:18" ht="12.75">
      <c r="A14" s="3">
        <v>9</v>
      </c>
      <c r="B14" s="7" t="s">
        <v>51</v>
      </c>
      <c r="C14" s="54">
        <f t="shared" si="0"/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182"/>
    </row>
    <row r="15" spans="1:18" ht="12.75">
      <c r="A15" s="3">
        <v>10</v>
      </c>
      <c r="B15" s="7" t="s">
        <v>52</v>
      </c>
      <c r="C15" s="54">
        <f t="shared" si="0"/>
        <v>1109856</v>
      </c>
      <c r="D15" s="34"/>
      <c r="E15" s="34"/>
      <c r="F15" s="36"/>
      <c r="G15" s="34"/>
      <c r="H15" s="34"/>
      <c r="I15" s="34"/>
      <c r="J15" s="34"/>
      <c r="K15" s="34">
        <v>1109856</v>
      </c>
      <c r="L15" s="34"/>
      <c r="M15" s="36"/>
      <c r="N15" s="34"/>
      <c r="O15" s="34"/>
      <c r="P15" s="34"/>
      <c r="Q15" s="34"/>
      <c r="R15" s="182"/>
    </row>
    <row r="16" spans="1:18" ht="12.75">
      <c r="A16" s="3"/>
      <c r="B16" s="7" t="s">
        <v>142</v>
      </c>
      <c r="C16" s="54">
        <f t="shared" si="0"/>
        <v>1757472</v>
      </c>
      <c r="D16" s="73">
        <v>1757472</v>
      </c>
      <c r="E16" s="73"/>
      <c r="F16" s="36"/>
      <c r="G16" s="34"/>
      <c r="H16" s="34"/>
      <c r="I16" s="34"/>
      <c r="J16" s="34"/>
      <c r="K16" s="34"/>
      <c r="L16" s="34"/>
      <c r="M16" s="36"/>
      <c r="N16" s="34"/>
      <c r="O16" s="34"/>
      <c r="P16" s="34"/>
      <c r="Q16" s="34"/>
      <c r="R16" s="182"/>
    </row>
    <row r="17" spans="1:18" ht="12.75">
      <c r="A17" s="3">
        <v>11</v>
      </c>
      <c r="B17" s="7" t="s">
        <v>53</v>
      </c>
      <c r="C17" s="54">
        <f t="shared" si="0"/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82"/>
    </row>
    <row r="18" spans="1:18" ht="25.5">
      <c r="A18" s="3">
        <v>12</v>
      </c>
      <c r="B18" s="8" t="s">
        <v>54</v>
      </c>
      <c r="C18" s="54">
        <f t="shared" si="0"/>
        <v>14518266</v>
      </c>
      <c r="D18" s="37">
        <f aca="true" t="shared" si="3" ref="D18:Q18">D11+D12</f>
        <v>13408410</v>
      </c>
      <c r="E18" s="37">
        <f t="shared" si="3"/>
        <v>0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1109856</v>
      </c>
      <c r="L18" s="37">
        <f t="shared" si="3"/>
        <v>0</v>
      </c>
      <c r="M18" s="37">
        <f t="shared" si="3"/>
        <v>0</v>
      </c>
      <c r="N18" s="37">
        <f t="shared" si="3"/>
        <v>0</v>
      </c>
      <c r="O18" s="37">
        <f t="shared" si="3"/>
        <v>0</v>
      </c>
      <c r="P18" s="37">
        <f t="shared" si="3"/>
        <v>0</v>
      </c>
      <c r="Q18" s="37">
        <f t="shared" si="3"/>
        <v>0</v>
      </c>
      <c r="R18" s="182"/>
    </row>
    <row r="19" spans="1:18" ht="12.75">
      <c r="A19" s="3">
        <v>13</v>
      </c>
      <c r="B19" s="7" t="s">
        <v>55</v>
      </c>
      <c r="C19" s="54">
        <f t="shared" si="0"/>
        <v>0</v>
      </c>
      <c r="D19" s="38">
        <f aca="true" t="shared" si="4" ref="D19:Q19">SUM(D20:D23)</f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8">
        <f t="shared" si="4"/>
        <v>0</v>
      </c>
      <c r="O19" s="38">
        <f t="shared" si="4"/>
        <v>0</v>
      </c>
      <c r="P19" s="38">
        <f t="shared" si="4"/>
        <v>0</v>
      </c>
      <c r="Q19" s="38">
        <f t="shared" si="4"/>
        <v>0</v>
      </c>
      <c r="R19" s="182"/>
    </row>
    <row r="20" spans="1:18" ht="12.75">
      <c r="A20" s="3">
        <v>14</v>
      </c>
      <c r="B20" s="7" t="s">
        <v>56</v>
      </c>
      <c r="C20" s="54">
        <f t="shared" si="0"/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82"/>
    </row>
    <row r="21" spans="1:18" ht="12.75">
      <c r="A21" s="3">
        <v>15</v>
      </c>
      <c r="B21" s="7" t="s">
        <v>57</v>
      </c>
      <c r="C21" s="54">
        <f t="shared" si="0"/>
        <v>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82"/>
    </row>
    <row r="22" spans="1:18" ht="12.75">
      <c r="A22" s="3">
        <v>16</v>
      </c>
      <c r="B22" s="7" t="s">
        <v>58</v>
      </c>
      <c r="C22" s="54">
        <f t="shared" si="0"/>
        <v>0</v>
      </c>
      <c r="D22" s="39"/>
      <c r="E22" s="39"/>
      <c r="F22" s="39"/>
      <c r="G22" s="39"/>
      <c r="H22" s="39"/>
      <c r="I22" s="39"/>
      <c r="J22" s="39"/>
      <c r="K22" s="34"/>
      <c r="L22" s="34"/>
      <c r="M22" s="39"/>
      <c r="N22" s="39"/>
      <c r="O22" s="39"/>
      <c r="P22" s="39"/>
      <c r="Q22" s="39"/>
      <c r="R22" s="182"/>
    </row>
    <row r="23" spans="1:18" ht="12.75">
      <c r="A23" s="3">
        <v>17</v>
      </c>
      <c r="B23" s="188" t="s">
        <v>59</v>
      </c>
      <c r="C23" s="54">
        <f t="shared" si="0"/>
        <v>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82"/>
    </row>
    <row r="24" spans="1:18" ht="25.5">
      <c r="A24" s="3">
        <v>18</v>
      </c>
      <c r="B24" s="8" t="s">
        <v>60</v>
      </c>
      <c r="C24" s="54">
        <f t="shared" si="0"/>
        <v>0</v>
      </c>
      <c r="D24" s="37">
        <f aca="true" t="shared" si="5" ref="D24:Q24">D19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  <c r="N24" s="37">
        <f t="shared" si="5"/>
        <v>0</v>
      </c>
      <c r="O24" s="37">
        <f t="shared" si="5"/>
        <v>0</v>
      </c>
      <c r="P24" s="37">
        <f t="shared" si="5"/>
        <v>0</v>
      </c>
      <c r="Q24" s="37">
        <f t="shared" si="5"/>
        <v>0</v>
      </c>
      <c r="R24" s="182"/>
    </row>
    <row r="25" spans="1:18" ht="12.75">
      <c r="A25" s="3">
        <v>19</v>
      </c>
      <c r="B25" s="7" t="s">
        <v>61</v>
      </c>
      <c r="C25" s="54">
        <f t="shared" si="0"/>
        <v>872500</v>
      </c>
      <c r="D25" s="35">
        <f aca="true" t="shared" si="6" ref="D25:Q25">SUM(D26:D27)</f>
        <v>0</v>
      </c>
      <c r="E25" s="35">
        <f t="shared" si="6"/>
        <v>0</v>
      </c>
      <c r="F25" s="35">
        <f t="shared" si="6"/>
        <v>872500</v>
      </c>
      <c r="G25" s="35">
        <f t="shared" si="6"/>
        <v>0</v>
      </c>
      <c r="H25" s="35">
        <f t="shared" si="6"/>
        <v>0</v>
      </c>
      <c r="I25" s="35">
        <f t="shared" si="6"/>
        <v>0</v>
      </c>
      <c r="J25" s="35">
        <f t="shared" si="6"/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5">
        <f t="shared" si="6"/>
        <v>0</v>
      </c>
      <c r="P25" s="35">
        <f t="shared" si="6"/>
        <v>0</v>
      </c>
      <c r="Q25" s="35">
        <f t="shared" si="6"/>
        <v>0</v>
      </c>
      <c r="R25" s="182"/>
    </row>
    <row r="26" spans="1:18" ht="12.75">
      <c r="A26" s="3">
        <v>20</v>
      </c>
      <c r="B26" s="7" t="s">
        <v>62</v>
      </c>
      <c r="C26" s="54">
        <f t="shared" si="0"/>
        <v>215500</v>
      </c>
      <c r="D26" s="34"/>
      <c r="E26" s="34"/>
      <c r="F26" s="34">
        <v>215500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82"/>
    </row>
    <row r="27" spans="1:18" ht="16.5" customHeight="1">
      <c r="A27" s="3">
        <v>21</v>
      </c>
      <c r="B27" s="7" t="s">
        <v>63</v>
      </c>
      <c r="C27" s="54">
        <f t="shared" si="0"/>
        <v>657000</v>
      </c>
      <c r="D27" s="34"/>
      <c r="E27" s="34"/>
      <c r="F27" s="34">
        <v>657000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82"/>
    </row>
    <row r="28" spans="1:18" ht="18.75" customHeight="1">
      <c r="A28" s="3">
        <v>22</v>
      </c>
      <c r="B28" s="7" t="s">
        <v>64</v>
      </c>
      <c r="C28" s="54">
        <f t="shared" si="0"/>
        <v>3462540</v>
      </c>
      <c r="D28" s="34"/>
      <c r="E28" s="34"/>
      <c r="F28" s="34">
        <v>3462540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82"/>
    </row>
    <row r="29" spans="1:18" ht="12.75">
      <c r="A29" s="3">
        <v>23</v>
      </c>
      <c r="B29" s="7" t="s">
        <v>65</v>
      </c>
      <c r="C29" s="54">
        <f t="shared" si="0"/>
        <v>1097001</v>
      </c>
      <c r="D29" s="34"/>
      <c r="E29" s="34"/>
      <c r="F29" s="34">
        <v>1097001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82"/>
    </row>
    <row r="30" spans="1:18" ht="25.5">
      <c r="A30" s="3">
        <v>24</v>
      </c>
      <c r="B30" s="7" t="s">
        <v>66</v>
      </c>
      <c r="C30" s="54">
        <f t="shared" si="0"/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82"/>
    </row>
    <row r="31" spans="1:18" ht="12.75">
      <c r="A31" s="3">
        <v>25</v>
      </c>
      <c r="B31" s="7" t="s">
        <v>67</v>
      </c>
      <c r="C31" s="54">
        <f t="shared" si="0"/>
        <v>4559541</v>
      </c>
      <c r="D31" s="35">
        <f aca="true" t="shared" si="7" ref="D31:Q31">SUM(D28:D30)</f>
        <v>0</v>
      </c>
      <c r="E31" s="35">
        <f t="shared" si="7"/>
        <v>0</v>
      </c>
      <c r="F31" s="35">
        <f t="shared" si="7"/>
        <v>4559541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0</v>
      </c>
      <c r="O31" s="35">
        <f t="shared" si="7"/>
        <v>0</v>
      </c>
      <c r="P31" s="35">
        <f t="shared" si="7"/>
        <v>0</v>
      </c>
      <c r="Q31" s="35">
        <f t="shared" si="7"/>
        <v>0</v>
      </c>
      <c r="R31" s="182"/>
    </row>
    <row r="32" spans="1:18" ht="12.75">
      <c r="A32" s="3">
        <v>26</v>
      </c>
      <c r="B32" s="7" t="s">
        <v>68</v>
      </c>
      <c r="C32" s="54">
        <f t="shared" si="0"/>
        <v>-1141</v>
      </c>
      <c r="D32" s="35">
        <f aca="true" t="shared" si="8" ref="D32:Q32">SUM(D33:D35)</f>
        <v>0</v>
      </c>
      <c r="E32" s="35">
        <f t="shared" si="8"/>
        <v>0</v>
      </c>
      <c r="F32" s="35">
        <f>SUM(F33:F35)</f>
        <v>-1141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182"/>
    </row>
    <row r="33" spans="1:18" ht="51">
      <c r="A33" s="3">
        <v>27</v>
      </c>
      <c r="B33" s="7" t="s">
        <v>69</v>
      </c>
      <c r="C33" s="54">
        <f t="shared" si="0"/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182"/>
    </row>
    <row r="34" spans="1:18" ht="12.75">
      <c r="A34" s="3">
        <v>28</v>
      </c>
      <c r="B34" s="7" t="s">
        <v>70</v>
      </c>
      <c r="C34" s="54">
        <f t="shared" si="0"/>
        <v>-1141</v>
      </c>
      <c r="D34" s="34"/>
      <c r="E34" s="34"/>
      <c r="F34" s="34">
        <v>-1141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182"/>
    </row>
    <row r="35" spans="1:18" ht="12.75">
      <c r="A35" s="3">
        <v>29</v>
      </c>
      <c r="B35" s="7" t="s">
        <v>71</v>
      </c>
      <c r="C35" s="54">
        <f t="shared" si="0"/>
        <v>0</v>
      </c>
      <c r="D35" s="39"/>
      <c r="E35" s="39"/>
      <c r="F35" s="34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182"/>
    </row>
    <row r="36" spans="1:18" ht="12.75">
      <c r="A36" s="3">
        <v>30</v>
      </c>
      <c r="B36" s="8" t="s">
        <v>72</v>
      </c>
      <c r="C36" s="54">
        <f t="shared" si="0"/>
        <v>5430900</v>
      </c>
      <c r="D36" s="37">
        <f aca="true" t="shared" si="9" ref="D36:Q36">D25+D31+D32</f>
        <v>0</v>
      </c>
      <c r="E36" s="37">
        <f t="shared" si="9"/>
        <v>0</v>
      </c>
      <c r="F36" s="37">
        <f t="shared" si="9"/>
        <v>5430900</v>
      </c>
      <c r="G36" s="37">
        <f t="shared" si="9"/>
        <v>0</v>
      </c>
      <c r="H36" s="37">
        <f t="shared" si="9"/>
        <v>0</v>
      </c>
      <c r="I36" s="37">
        <f t="shared" si="9"/>
        <v>0</v>
      </c>
      <c r="J36" s="37">
        <f t="shared" si="9"/>
        <v>0</v>
      </c>
      <c r="K36" s="37">
        <f t="shared" si="9"/>
        <v>0</v>
      </c>
      <c r="L36" s="37">
        <f t="shared" si="9"/>
        <v>0</v>
      </c>
      <c r="M36" s="37">
        <f t="shared" si="9"/>
        <v>0</v>
      </c>
      <c r="N36" s="37">
        <f t="shared" si="9"/>
        <v>0</v>
      </c>
      <c r="O36" s="37">
        <f t="shared" si="9"/>
        <v>0</v>
      </c>
      <c r="P36" s="37">
        <f t="shared" si="9"/>
        <v>0</v>
      </c>
      <c r="Q36" s="37">
        <f t="shared" si="9"/>
        <v>0</v>
      </c>
      <c r="R36" s="182"/>
    </row>
    <row r="37" spans="1:18" ht="12.75">
      <c r="A37" s="3">
        <v>31</v>
      </c>
      <c r="B37" s="10" t="s">
        <v>73</v>
      </c>
      <c r="C37" s="54">
        <f t="shared" si="0"/>
        <v>129229</v>
      </c>
      <c r="D37" s="40">
        <f aca="true" t="shared" si="10" ref="D37:Q37">SUM(D38:D40)</f>
        <v>0</v>
      </c>
      <c r="E37" s="40">
        <f t="shared" si="10"/>
        <v>0</v>
      </c>
      <c r="F37" s="40">
        <f t="shared" si="10"/>
        <v>0</v>
      </c>
      <c r="G37" s="40">
        <f t="shared" si="10"/>
        <v>0</v>
      </c>
      <c r="H37" s="40">
        <f t="shared" si="10"/>
        <v>16479</v>
      </c>
      <c r="I37" s="40">
        <f t="shared" si="10"/>
        <v>0</v>
      </c>
      <c r="J37" s="40">
        <f t="shared" si="10"/>
        <v>0</v>
      </c>
      <c r="K37" s="40">
        <f t="shared" si="10"/>
        <v>0</v>
      </c>
      <c r="L37" s="40">
        <f t="shared" si="10"/>
        <v>52750</v>
      </c>
      <c r="M37" s="40">
        <f t="shared" si="10"/>
        <v>0</v>
      </c>
      <c r="N37" s="40">
        <f t="shared" si="10"/>
        <v>0</v>
      </c>
      <c r="O37" s="40">
        <f t="shared" si="10"/>
        <v>60000</v>
      </c>
      <c r="P37" s="40">
        <f t="shared" si="10"/>
        <v>0</v>
      </c>
      <c r="Q37" s="40">
        <f t="shared" si="10"/>
        <v>0</v>
      </c>
      <c r="R37" s="182"/>
    </row>
    <row r="38" spans="1:18" ht="12.75">
      <c r="A38" s="3">
        <v>32</v>
      </c>
      <c r="B38" s="10" t="s">
        <v>74</v>
      </c>
      <c r="C38" s="54">
        <f t="shared" si="0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82"/>
    </row>
    <row r="39" spans="1:18" ht="12.75">
      <c r="A39" s="3">
        <v>33</v>
      </c>
      <c r="B39" s="10" t="s">
        <v>75</v>
      </c>
      <c r="C39" s="54">
        <f t="shared" si="0"/>
        <v>69229</v>
      </c>
      <c r="D39" s="36"/>
      <c r="E39" s="36"/>
      <c r="F39" s="36"/>
      <c r="G39" s="36"/>
      <c r="H39" s="36">
        <v>16479</v>
      </c>
      <c r="I39" s="36"/>
      <c r="J39" s="36"/>
      <c r="K39" s="36"/>
      <c r="L39" s="36">
        <v>52750</v>
      </c>
      <c r="M39" s="36"/>
      <c r="N39" s="36"/>
      <c r="O39" s="36"/>
      <c r="P39" s="36"/>
      <c r="Q39" s="36"/>
      <c r="R39" s="182"/>
    </row>
    <row r="40" spans="1:18" ht="12.75">
      <c r="A40" s="3">
        <v>34</v>
      </c>
      <c r="B40" s="10" t="s">
        <v>76</v>
      </c>
      <c r="C40" s="54">
        <f t="shared" si="0"/>
        <v>60000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>
        <v>60000</v>
      </c>
      <c r="P40" s="36"/>
      <c r="Q40" s="36"/>
      <c r="R40" s="182"/>
    </row>
    <row r="41" spans="1:18" ht="12.75">
      <c r="A41" s="3">
        <v>35</v>
      </c>
      <c r="B41" s="7" t="s">
        <v>77</v>
      </c>
      <c r="C41" s="54">
        <f t="shared" si="0"/>
        <v>656825</v>
      </c>
      <c r="D41" s="40">
        <f aca="true" t="shared" si="11" ref="D41:Q41">SUM(D42:D43)</f>
        <v>0</v>
      </c>
      <c r="E41" s="40">
        <f t="shared" si="11"/>
        <v>0</v>
      </c>
      <c r="F41" s="40">
        <f t="shared" si="11"/>
        <v>0</v>
      </c>
      <c r="G41" s="40">
        <f t="shared" si="11"/>
        <v>0</v>
      </c>
      <c r="H41" s="40">
        <f t="shared" si="11"/>
        <v>46331</v>
      </c>
      <c r="I41" s="40">
        <f t="shared" si="11"/>
        <v>0</v>
      </c>
      <c r="J41" s="40">
        <f t="shared" si="11"/>
        <v>0</v>
      </c>
      <c r="K41" s="40">
        <f t="shared" si="11"/>
        <v>0</v>
      </c>
      <c r="L41" s="40">
        <f t="shared" si="11"/>
        <v>0</v>
      </c>
      <c r="M41" s="40">
        <f t="shared" si="11"/>
        <v>610494</v>
      </c>
      <c r="N41" s="40">
        <f t="shared" si="11"/>
        <v>0</v>
      </c>
      <c r="O41" s="40">
        <f t="shared" si="11"/>
        <v>0</v>
      </c>
      <c r="P41" s="40">
        <f t="shared" si="11"/>
        <v>0</v>
      </c>
      <c r="Q41" s="40">
        <f t="shared" si="11"/>
        <v>0</v>
      </c>
      <c r="R41" s="182"/>
    </row>
    <row r="42" spans="1:18" ht="12.75">
      <c r="A42" s="3">
        <v>36</v>
      </c>
      <c r="B42" s="7" t="s">
        <v>78</v>
      </c>
      <c r="C42" s="54">
        <f t="shared" si="0"/>
        <v>610494</v>
      </c>
      <c r="D42" s="34"/>
      <c r="E42" s="34"/>
      <c r="F42" s="34"/>
      <c r="G42" s="34"/>
      <c r="H42" s="34"/>
      <c r="I42" s="34"/>
      <c r="J42" s="34"/>
      <c r="K42" s="34"/>
      <c r="L42" s="34"/>
      <c r="M42" s="34">
        <v>610494</v>
      </c>
      <c r="N42" s="34"/>
      <c r="O42" s="34"/>
      <c r="P42" s="34"/>
      <c r="Q42" s="34"/>
      <c r="R42" s="182"/>
    </row>
    <row r="43" spans="1:18" ht="12.75">
      <c r="A43" s="3">
        <v>37</v>
      </c>
      <c r="B43" s="7" t="s">
        <v>79</v>
      </c>
      <c r="C43" s="54">
        <f t="shared" si="0"/>
        <v>46331</v>
      </c>
      <c r="D43" s="34"/>
      <c r="E43" s="34"/>
      <c r="F43" s="34"/>
      <c r="G43" s="34"/>
      <c r="H43" s="34">
        <v>46331</v>
      </c>
      <c r="I43" s="34"/>
      <c r="J43" s="34"/>
      <c r="K43" s="34"/>
      <c r="L43" s="34"/>
      <c r="M43" s="34"/>
      <c r="N43" s="34"/>
      <c r="O43" s="34"/>
      <c r="P43" s="34"/>
      <c r="Q43" s="34"/>
      <c r="R43" s="182"/>
    </row>
    <row r="44" spans="1:18" ht="12.75">
      <c r="A44" s="3">
        <v>38</v>
      </c>
      <c r="B44" s="7" t="s">
        <v>80</v>
      </c>
      <c r="C44" s="54">
        <f t="shared" si="0"/>
        <v>177000</v>
      </c>
      <c r="D44" s="40">
        <f aca="true" t="shared" si="12" ref="D44:Q44">SUM(D45:D49)</f>
        <v>0</v>
      </c>
      <c r="E44" s="40">
        <f t="shared" si="12"/>
        <v>0</v>
      </c>
      <c r="F44" s="40">
        <f t="shared" si="12"/>
        <v>0</v>
      </c>
      <c r="G44" s="40"/>
      <c r="H44" s="40">
        <f>SUM(H45:H49)</f>
        <v>177000</v>
      </c>
      <c r="I44" s="40">
        <f t="shared" si="12"/>
        <v>0</v>
      </c>
      <c r="J44" s="40">
        <f t="shared" si="12"/>
        <v>0</v>
      </c>
      <c r="K44" s="40">
        <f t="shared" si="12"/>
        <v>0</v>
      </c>
      <c r="L44" s="40">
        <f t="shared" si="12"/>
        <v>0</v>
      </c>
      <c r="M44" s="40">
        <f t="shared" si="12"/>
        <v>0</v>
      </c>
      <c r="N44" s="40">
        <f t="shared" si="12"/>
        <v>0</v>
      </c>
      <c r="O44" s="40">
        <f t="shared" si="12"/>
        <v>0</v>
      </c>
      <c r="P44" s="40">
        <f t="shared" si="12"/>
        <v>0</v>
      </c>
      <c r="Q44" s="40">
        <f t="shared" si="12"/>
        <v>0</v>
      </c>
      <c r="R44" s="182"/>
    </row>
    <row r="45" spans="1:18" ht="25.5">
      <c r="A45" s="3">
        <v>39</v>
      </c>
      <c r="B45" s="7" t="s">
        <v>81</v>
      </c>
      <c r="C45" s="54">
        <f t="shared" si="0"/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182"/>
    </row>
    <row r="46" spans="1:18" ht="25.5">
      <c r="A46" s="3">
        <v>40</v>
      </c>
      <c r="B46" s="7" t="s">
        <v>82</v>
      </c>
      <c r="C46" s="54">
        <f t="shared" si="0"/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182"/>
    </row>
    <row r="47" spans="1:18" ht="12.75">
      <c r="A47" s="3">
        <v>41</v>
      </c>
      <c r="B47" s="7" t="s">
        <v>83</v>
      </c>
      <c r="C47" s="54">
        <f t="shared" si="0"/>
        <v>177000</v>
      </c>
      <c r="D47" s="34"/>
      <c r="E47" s="34"/>
      <c r="F47" s="34"/>
      <c r="G47" s="34"/>
      <c r="H47" s="34">
        <v>177000</v>
      </c>
      <c r="I47" s="34"/>
      <c r="J47" s="34"/>
      <c r="K47" s="34"/>
      <c r="L47" s="34"/>
      <c r="M47" s="34"/>
      <c r="N47" s="34"/>
      <c r="O47" s="34"/>
      <c r="P47" s="34"/>
      <c r="Q47" s="34"/>
      <c r="R47" s="182"/>
    </row>
    <row r="48" spans="1:18" ht="25.5">
      <c r="A48" s="3">
        <v>42</v>
      </c>
      <c r="B48" s="7" t="s">
        <v>84</v>
      </c>
      <c r="C48" s="54">
        <f t="shared" si="0"/>
        <v>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182"/>
    </row>
    <row r="49" spans="1:18" ht="12.75">
      <c r="A49" s="3">
        <v>43</v>
      </c>
      <c r="B49" s="7" t="s">
        <v>85</v>
      </c>
      <c r="C49" s="54">
        <f t="shared" si="0"/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182"/>
    </row>
    <row r="50" spans="1:18" ht="12.75">
      <c r="A50" s="3">
        <v>44</v>
      </c>
      <c r="B50" s="7" t="s">
        <v>86</v>
      </c>
      <c r="C50" s="54">
        <f t="shared" si="0"/>
        <v>436766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>
        <v>436766</v>
      </c>
      <c r="O50" s="34"/>
      <c r="P50" s="34"/>
      <c r="Q50" s="34"/>
      <c r="R50" s="182"/>
    </row>
    <row r="51" spans="1:18" ht="12.75">
      <c r="A51" s="3">
        <v>45</v>
      </c>
      <c r="B51" s="7" t="s">
        <v>87</v>
      </c>
      <c r="C51" s="54">
        <f t="shared" si="0"/>
        <v>2602044</v>
      </c>
      <c r="D51" s="34"/>
      <c r="E51" s="34"/>
      <c r="F51" s="34"/>
      <c r="G51" s="34"/>
      <c r="H51" s="34">
        <v>2602044</v>
      </c>
      <c r="I51" s="34"/>
      <c r="J51" s="34"/>
      <c r="K51" s="34"/>
      <c r="L51" s="34"/>
      <c r="M51" s="34"/>
      <c r="N51" s="34"/>
      <c r="O51" s="34"/>
      <c r="P51" s="34"/>
      <c r="Q51" s="34"/>
      <c r="R51" s="182"/>
    </row>
    <row r="52" spans="1:18" ht="12.75">
      <c r="A52" s="3">
        <v>46</v>
      </c>
      <c r="B52" s="7" t="s">
        <v>88</v>
      </c>
      <c r="C52" s="54">
        <f t="shared" si="0"/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182"/>
    </row>
    <row r="53" spans="1:18" ht="25.5">
      <c r="A53" s="3">
        <v>47</v>
      </c>
      <c r="B53" s="7" t="s">
        <v>89</v>
      </c>
      <c r="C53" s="54">
        <f t="shared" si="0"/>
        <v>1778</v>
      </c>
      <c r="D53" s="34"/>
      <c r="E53" s="34">
        <v>943</v>
      </c>
      <c r="F53" s="34"/>
      <c r="G53" s="34"/>
      <c r="H53" s="34"/>
      <c r="I53" s="34"/>
      <c r="J53" s="34">
        <v>793</v>
      </c>
      <c r="K53" s="34">
        <v>42</v>
      </c>
      <c r="L53" s="34"/>
      <c r="M53" s="34"/>
      <c r="N53" s="34"/>
      <c r="O53" s="34"/>
      <c r="P53" s="34"/>
      <c r="Q53" s="34"/>
      <c r="R53" s="182"/>
    </row>
    <row r="54" spans="1:18" ht="12.75">
      <c r="A54" s="3">
        <v>48</v>
      </c>
      <c r="B54" s="7" t="s">
        <v>90</v>
      </c>
      <c r="C54" s="54">
        <f t="shared" si="0"/>
        <v>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82"/>
    </row>
    <row r="55" spans="1:18" ht="25.5">
      <c r="A55" s="3">
        <v>49</v>
      </c>
      <c r="B55" s="7" t="s">
        <v>91</v>
      </c>
      <c r="C55" s="54">
        <f t="shared" si="0"/>
        <v>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82"/>
    </row>
    <row r="56" spans="1:18" ht="12.75">
      <c r="A56" s="3">
        <v>50</v>
      </c>
      <c r="B56" s="7" t="s">
        <v>92</v>
      </c>
      <c r="C56" s="54">
        <f t="shared" si="0"/>
        <v>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82"/>
    </row>
    <row r="57" spans="1:18" ht="12.75">
      <c r="A57" s="3">
        <v>51</v>
      </c>
      <c r="B57" s="7" t="s">
        <v>93</v>
      </c>
      <c r="C57" s="54">
        <f t="shared" si="0"/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82"/>
    </row>
    <row r="58" spans="1:18" ht="12.75">
      <c r="A58" s="3">
        <v>52</v>
      </c>
      <c r="B58" s="7" t="s">
        <v>94</v>
      </c>
      <c r="C58" s="157">
        <f t="shared" si="0"/>
        <v>74848</v>
      </c>
      <c r="D58" s="34"/>
      <c r="E58" s="34">
        <v>1096</v>
      </c>
      <c r="F58" s="34"/>
      <c r="G58" s="34"/>
      <c r="H58" s="34">
        <v>1045</v>
      </c>
      <c r="I58" s="34">
        <v>72705</v>
      </c>
      <c r="J58" s="34"/>
      <c r="K58" s="34"/>
      <c r="L58" s="34"/>
      <c r="M58" s="34"/>
      <c r="N58" s="34">
        <v>2</v>
      </c>
      <c r="O58" s="34"/>
      <c r="P58" s="34"/>
      <c r="Q58" s="34"/>
      <c r="R58" s="182"/>
    </row>
    <row r="59" spans="1:18" ht="12.75">
      <c r="A59" s="3">
        <v>53</v>
      </c>
      <c r="B59" s="8" t="s">
        <v>95</v>
      </c>
      <c r="C59" s="54">
        <f t="shared" si="0"/>
        <v>4078490</v>
      </c>
      <c r="D59" s="37">
        <f aca="true" t="shared" si="13" ref="D59:Q59">D37+D41+D44+D50+D51+D52+D53+D54+D55+D56+D57+D58</f>
        <v>0</v>
      </c>
      <c r="E59" s="37">
        <f t="shared" si="13"/>
        <v>2039</v>
      </c>
      <c r="F59" s="37">
        <f t="shared" si="13"/>
        <v>0</v>
      </c>
      <c r="G59" s="37">
        <f t="shared" si="13"/>
        <v>0</v>
      </c>
      <c r="H59" s="37">
        <f t="shared" si="13"/>
        <v>2842899</v>
      </c>
      <c r="I59" s="37">
        <f t="shared" si="13"/>
        <v>72705</v>
      </c>
      <c r="J59" s="37">
        <f t="shared" si="13"/>
        <v>793</v>
      </c>
      <c r="K59" s="37">
        <f t="shared" si="13"/>
        <v>42</v>
      </c>
      <c r="L59" s="37">
        <f t="shared" si="13"/>
        <v>52750</v>
      </c>
      <c r="M59" s="37">
        <f t="shared" si="13"/>
        <v>610494</v>
      </c>
      <c r="N59" s="37">
        <f t="shared" si="13"/>
        <v>436768</v>
      </c>
      <c r="O59" s="37">
        <f t="shared" si="13"/>
        <v>60000</v>
      </c>
      <c r="P59" s="37">
        <f t="shared" si="13"/>
        <v>0</v>
      </c>
      <c r="Q59" s="37">
        <f t="shared" si="13"/>
        <v>0</v>
      </c>
      <c r="R59" s="182"/>
    </row>
    <row r="60" spans="1:19" ht="12.75">
      <c r="A60" s="3">
        <v>54</v>
      </c>
      <c r="B60" s="7" t="s">
        <v>96</v>
      </c>
      <c r="C60" s="157">
        <f t="shared" si="0"/>
        <v>9637200</v>
      </c>
      <c r="D60" s="34"/>
      <c r="E60" s="34"/>
      <c r="F60" s="34"/>
      <c r="G60" s="34"/>
      <c r="H60" s="34">
        <v>9637200</v>
      </c>
      <c r="I60" s="34"/>
      <c r="J60" s="34"/>
      <c r="K60" s="34"/>
      <c r="L60" s="34"/>
      <c r="M60" s="34"/>
      <c r="N60" s="34"/>
      <c r="O60" s="34"/>
      <c r="P60" s="34"/>
      <c r="Q60" s="34"/>
      <c r="R60" s="182"/>
      <c r="S60" s="183"/>
    </row>
    <row r="61" spans="1:18" ht="12.75">
      <c r="A61" s="3">
        <v>55</v>
      </c>
      <c r="B61" s="8" t="s">
        <v>97</v>
      </c>
      <c r="C61" s="54">
        <f t="shared" si="0"/>
        <v>9637200</v>
      </c>
      <c r="D61" s="37">
        <f aca="true" t="shared" si="14" ref="D61:Q61">D60</f>
        <v>0</v>
      </c>
      <c r="E61" s="37">
        <f t="shared" si="14"/>
        <v>0</v>
      </c>
      <c r="F61" s="37">
        <f t="shared" si="14"/>
        <v>0</v>
      </c>
      <c r="G61" s="37">
        <f t="shared" si="14"/>
        <v>0</v>
      </c>
      <c r="H61" s="37">
        <f t="shared" si="14"/>
        <v>9637200</v>
      </c>
      <c r="I61" s="37">
        <f t="shared" si="14"/>
        <v>0</v>
      </c>
      <c r="J61" s="37">
        <f t="shared" si="14"/>
        <v>0</v>
      </c>
      <c r="K61" s="37">
        <f t="shared" si="14"/>
        <v>0</v>
      </c>
      <c r="L61" s="37">
        <f t="shared" si="14"/>
        <v>0</v>
      </c>
      <c r="M61" s="37">
        <f t="shared" si="14"/>
        <v>0</v>
      </c>
      <c r="N61" s="37">
        <f t="shared" si="14"/>
        <v>0</v>
      </c>
      <c r="O61" s="37">
        <f t="shared" si="14"/>
        <v>0</v>
      </c>
      <c r="P61" s="37">
        <f t="shared" si="14"/>
        <v>0</v>
      </c>
      <c r="Q61" s="37">
        <f t="shared" si="14"/>
        <v>0</v>
      </c>
      <c r="R61" s="182"/>
    </row>
    <row r="62" spans="1:18" ht="12.75">
      <c r="A62" s="3"/>
      <c r="B62" s="8" t="s">
        <v>266</v>
      </c>
      <c r="C62" s="54">
        <f t="shared" si="0"/>
        <v>640000</v>
      </c>
      <c r="D62" s="37"/>
      <c r="E62" s="37">
        <v>640000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82"/>
    </row>
    <row r="63" spans="1:18" ht="25.5">
      <c r="A63" s="3">
        <v>56</v>
      </c>
      <c r="B63" s="7" t="s">
        <v>98</v>
      </c>
      <c r="C63" s="54">
        <f t="shared" si="0"/>
        <v>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182"/>
    </row>
    <row r="64" spans="1:18" ht="12.75">
      <c r="A64" s="3">
        <v>57</v>
      </c>
      <c r="B64" s="7" t="s">
        <v>99</v>
      </c>
      <c r="C64" s="54">
        <f t="shared" si="0"/>
        <v>28665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>
        <v>28665</v>
      </c>
      <c r="Q64" s="34"/>
      <c r="R64" s="182"/>
    </row>
    <row r="65" spans="1:18" ht="12.75">
      <c r="A65" s="3">
        <v>58</v>
      </c>
      <c r="B65" s="7" t="s">
        <v>100</v>
      </c>
      <c r="C65" s="54">
        <f t="shared" si="0"/>
        <v>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182"/>
    </row>
    <row r="66" spans="1:18" ht="12.75">
      <c r="A66" s="3">
        <v>59</v>
      </c>
      <c r="B66" s="8" t="s">
        <v>101</v>
      </c>
      <c r="C66" s="54">
        <f t="shared" si="0"/>
        <v>28665</v>
      </c>
      <c r="D66" s="41">
        <f aca="true" t="shared" si="15" ref="D66:Q66">SUM(D63:D65)</f>
        <v>0</v>
      </c>
      <c r="E66" s="41">
        <f t="shared" si="15"/>
        <v>0</v>
      </c>
      <c r="F66" s="41">
        <f t="shared" si="15"/>
        <v>0</v>
      </c>
      <c r="G66" s="41">
        <f t="shared" si="15"/>
        <v>0</v>
      </c>
      <c r="H66" s="41">
        <f t="shared" si="15"/>
        <v>0</v>
      </c>
      <c r="I66" s="41">
        <f t="shared" si="15"/>
        <v>0</v>
      </c>
      <c r="J66" s="41"/>
      <c r="K66" s="41">
        <f t="shared" si="15"/>
        <v>0</v>
      </c>
      <c r="L66" s="41">
        <f t="shared" si="15"/>
        <v>0</v>
      </c>
      <c r="M66" s="41">
        <f t="shared" si="15"/>
        <v>0</v>
      </c>
      <c r="N66" s="41">
        <f t="shared" si="15"/>
        <v>0</v>
      </c>
      <c r="O66" s="41">
        <f t="shared" si="15"/>
        <v>0</v>
      </c>
      <c r="P66" s="41">
        <f t="shared" si="15"/>
        <v>28665</v>
      </c>
      <c r="Q66" s="41">
        <f t="shared" si="15"/>
        <v>0</v>
      </c>
      <c r="R66" s="182"/>
    </row>
    <row r="67" spans="1:18" ht="12.75">
      <c r="A67" s="3">
        <v>60</v>
      </c>
      <c r="B67" s="11" t="s">
        <v>102</v>
      </c>
      <c r="C67" s="54">
        <f t="shared" si="0"/>
        <v>34333521</v>
      </c>
      <c r="D67" s="42">
        <f>D18+D24+D36+D59+D61+D62+D66</f>
        <v>13408410</v>
      </c>
      <c r="E67" s="42">
        <f aca="true" t="shared" si="16" ref="E67:Q67">E18+E24+E36+E59+E61+E62+E66</f>
        <v>642039</v>
      </c>
      <c r="F67" s="42">
        <f t="shared" si="16"/>
        <v>5430900</v>
      </c>
      <c r="G67" s="42">
        <f t="shared" si="16"/>
        <v>0</v>
      </c>
      <c r="H67" s="42">
        <f t="shared" si="16"/>
        <v>12480099</v>
      </c>
      <c r="I67" s="42">
        <f t="shared" si="16"/>
        <v>72705</v>
      </c>
      <c r="J67" s="42">
        <f>J18+J24+J36+J59+J61+J62+J66</f>
        <v>793</v>
      </c>
      <c r="K67" s="42">
        <f>K18+K24+K36+K59+K61+K62+K66</f>
        <v>1109898</v>
      </c>
      <c r="L67" s="42">
        <f>L18+L24+L36+L59+L61+L62+L66</f>
        <v>52750</v>
      </c>
      <c r="M67" s="42">
        <f>M18+M24+M36+M59+M61+M62+M66</f>
        <v>610494</v>
      </c>
      <c r="N67" s="42">
        <f t="shared" si="16"/>
        <v>436768</v>
      </c>
      <c r="O67" s="42">
        <f t="shared" si="16"/>
        <v>60000</v>
      </c>
      <c r="P67" s="42">
        <f t="shared" si="16"/>
        <v>28665</v>
      </c>
      <c r="Q67" s="42">
        <f t="shared" si="16"/>
        <v>0</v>
      </c>
      <c r="R67" s="182"/>
    </row>
    <row r="68" spans="1:18" ht="25.5">
      <c r="A68" s="3">
        <v>61</v>
      </c>
      <c r="B68" s="7" t="s">
        <v>103</v>
      </c>
      <c r="C68" s="54">
        <f t="shared" si="0"/>
        <v>31156082</v>
      </c>
      <c r="D68" s="73">
        <v>31156082</v>
      </c>
      <c r="E68" s="7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182"/>
    </row>
    <row r="69" spans="1:18" ht="12.75">
      <c r="A69" s="3">
        <v>62</v>
      </c>
      <c r="B69" s="7" t="s">
        <v>104</v>
      </c>
      <c r="C69" s="54">
        <f t="shared" si="0"/>
        <v>682339</v>
      </c>
      <c r="D69" s="34">
        <v>682339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182"/>
    </row>
    <row r="70" spans="1:18" ht="12.75">
      <c r="A70" s="3">
        <v>63</v>
      </c>
      <c r="B70" s="7" t="s">
        <v>110</v>
      </c>
      <c r="C70" s="54">
        <f t="shared" si="0"/>
        <v>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182"/>
    </row>
    <row r="71" spans="1:18" ht="12.75">
      <c r="A71" s="3">
        <v>64</v>
      </c>
      <c r="B71" s="7" t="s">
        <v>105</v>
      </c>
      <c r="C71" s="54">
        <f>SUM(D71:Q71)</f>
        <v>31838421</v>
      </c>
      <c r="D71" s="38">
        <f aca="true" t="shared" si="17" ref="D71:Q71">SUM(D68:D70)</f>
        <v>31838421</v>
      </c>
      <c r="E71" s="38">
        <f t="shared" si="17"/>
        <v>0</v>
      </c>
      <c r="F71" s="38">
        <f t="shared" si="17"/>
        <v>0</v>
      </c>
      <c r="G71" s="38">
        <f t="shared" si="17"/>
        <v>0</v>
      </c>
      <c r="H71" s="38">
        <f t="shared" si="17"/>
        <v>0</v>
      </c>
      <c r="I71" s="38">
        <f t="shared" si="17"/>
        <v>0</v>
      </c>
      <c r="J71" s="38">
        <f t="shared" si="17"/>
        <v>0</v>
      </c>
      <c r="K71" s="38">
        <f t="shared" si="17"/>
        <v>0</v>
      </c>
      <c r="L71" s="38">
        <f t="shared" si="17"/>
        <v>0</v>
      </c>
      <c r="M71" s="38">
        <f t="shared" si="17"/>
        <v>0</v>
      </c>
      <c r="N71" s="38">
        <f t="shared" si="17"/>
        <v>0</v>
      </c>
      <c r="O71" s="38">
        <f t="shared" si="17"/>
        <v>0</v>
      </c>
      <c r="P71" s="38">
        <f t="shared" si="17"/>
        <v>0</v>
      </c>
      <c r="Q71" s="38">
        <f t="shared" si="17"/>
        <v>0</v>
      </c>
      <c r="R71" s="182"/>
    </row>
    <row r="72" spans="1:18" ht="13.5" thickBot="1">
      <c r="A72" s="3">
        <v>65</v>
      </c>
      <c r="B72" s="12" t="s">
        <v>106</v>
      </c>
      <c r="C72" s="54">
        <f>SUM(D72:Q72)</f>
        <v>31838421</v>
      </c>
      <c r="D72" s="43">
        <f aca="true" t="shared" si="18" ref="D72:Q72">D71</f>
        <v>31838421</v>
      </c>
      <c r="E72" s="43">
        <f t="shared" si="18"/>
        <v>0</v>
      </c>
      <c r="F72" s="43">
        <f t="shared" si="18"/>
        <v>0</v>
      </c>
      <c r="G72" s="43">
        <f t="shared" si="18"/>
        <v>0</v>
      </c>
      <c r="H72" s="43">
        <f t="shared" si="18"/>
        <v>0</v>
      </c>
      <c r="I72" s="43">
        <f t="shared" si="18"/>
        <v>0</v>
      </c>
      <c r="J72" s="43">
        <f t="shared" si="18"/>
        <v>0</v>
      </c>
      <c r="K72" s="43">
        <f t="shared" si="18"/>
        <v>0</v>
      </c>
      <c r="L72" s="43">
        <f t="shared" si="18"/>
        <v>0</v>
      </c>
      <c r="M72" s="43">
        <f t="shared" si="18"/>
        <v>0</v>
      </c>
      <c r="N72" s="43">
        <f t="shared" si="18"/>
        <v>0</v>
      </c>
      <c r="O72" s="43">
        <f t="shared" si="18"/>
        <v>0</v>
      </c>
      <c r="P72" s="43">
        <f t="shared" si="18"/>
        <v>0</v>
      </c>
      <c r="Q72" s="43">
        <f t="shared" si="18"/>
        <v>0</v>
      </c>
      <c r="R72" s="182"/>
    </row>
    <row r="73" spans="1:18" ht="14.25" thickBot="1" thickTop="1">
      <c r="A73" s="3">
        <v>66</v>
      </c>
      <c r="B73" s="13" t="s">
        <v>42</v>
      </c>
      <c r="C73" s="55">
        <f>SUM(D73:Q73)</f>
        <v>66171942</v>
      </c>
      <c r="D73" s="44">
        <f aca="true" t="shared" si="19" ref="D73:Q73">D67+D72</f>
        <v>45246831</v>
      </c>
      <c r="E73" s="44">
        <f t="shared" si="19"/>
        <v>642039</v>
      </c>
      <c r="F73" s="44">
        <f t="shared" si="19"/>
        <v>5430900</v>
      </c>
      <c r="G73" s="44">
        <f t="shared" si="19"/>
        <v>0</v>
      </c>
      <c r="H73" s="44">
        <f t="shared" si="19"/>
        <v>12480099</v>
      </c>
      <c r="I73" s="44">
        <f t="shared" si="19"/>
        <v>72705</v>
      </c>
      <c r="J73" s="44">
        <f t="shared" si="19"/>
        <v>793</v>
      </c>
      <c r="K73" s="44">
        <f t="shared" si="19"/>
        <v>1109898</v>
      </c>
      <c r="L73" s="44">
        <f t="shared" si="19"/>
        <v>52750</v>
      </c>
      <c r="M73" s="44">
        <f t="shared" si="19"/>
        <v>610494</v>
      </c>
      <c r="N73" s="44">
        <f t="shared" si="19"/>
        <v>436768</v>
      </c>
      <c r="O73" s="44">
        <f t="shared" si="19"/>
        <v>60000</v>
      </c>
      <c r="P73" s="44">
        <f t="shared" si="19"/>
        <v>28665</v>
      </c>
      <c r="Q73" s="44">
        <f t="shared" si="19"/>
        <v>0</v>
      </c>
      <c r="R73" s="182"/>
    </row>
    <row r="74" ht="13.5" thickTop="1"/>
    <row r="75" ht="12.75">
      <c r="D75" s="82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6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6.375" style="0" customWidth="1"/>
    <col min="2" max="2" width="46.625" style="0" customWidth="1"/>
    <col min="3" max="4" width="10.75390625" style="160" customWidth="1"/>
  </cols>
  <sheetData>
    <row r="1" spans="2:4" ht="18.75">
      <c r="B1" s="158" t="s">
        <v>120</v>
      </c>
      <c r="C1" s="159" t="s">
        <v>292</v>
      </c>
      <c r="D1" s="160" t="s">
        <v>293</v>
      </c>
    </row>
    <row r="2" spans="2:3" ht="18.75">
      <c r="B2" s="22" t="s">
        <v>236</v>
      </c>
      <c r="C2" s="156" t="s">
        <v>278</v>
      </c>
    </row>
    <row r="3" spans="2:3" ht="15.75">
      <c r="B3" s="6" t="s">
        <v>108</v>
      </c>
      <c r="C3" s="14" t="s">
        <v>109</v>
      </c>
    </row>
    <row r="4" spans="1:4" s="4" customFormat="1" ht="24.75">
      <c r="A4" s="150"/>
      <c r="B4" s="161"/>
      <c r="C4" s="162" t="s">
        <v>240</v>
      </c>
      <c r="D4" s="163" t="s">
        <v>241</v>
      </c>
    </row>
    <row r="5" spans="1:4" ht="25.5">
      <c r="A5" s="1" t="s">
        <v>0</v>
      </c>
      <c r="B5" s="164" t="s">
        <v>1</v>
      </c>
      <c r="C5" t="s">
        <v>235</v>
      </c>
      <c r="D5" t="s">
        <v>235</v>
      </c>
    </row>
    <row r="6" spans="1:4" ht="12.75">
      <c r="A6" s="3">
        <v>1</v>
      </c>
      <c r="B6" s="165" t="s">
        <v>2</v>
      </c>
      <c r="C6" s="166">
        <f>6!C6-'3.'!D6</f>
        <v>17066025</v>
      </c>
      <c r="D6" s="166"/>
    </row>
    <row r="7" spans="1:4" ht="25.5">
      <c r="A7" s="3">
        <v>2</v>
      </c>
      <c r="B7" s="165" t="s">
        <v>3</v>
      </c>
      <c r="C7" s="166">
        <f>6!C7-'3.'!D7</f>
        <v>2919009</v>
      </c>
      <c r="D7" s="166"/>
    </row>
    <row r="8" spans="1:4" ht="12.75">
      <c r="A8" s="3">
        <v>3</v>
      </c>
      <c r="B8" s="167" t="s">
        <v>4</v>
      </c>
      <c r="C8" s="166">
        <f>6!C8-'3.'!D8</f>
        <v>26993505</v>
      </c>
      <c r="D8" s="168"/>
    </row>
    <row r="9" spans="1:4" ht="12.75">
      <c r="A9" s="3">
        <v>4</v>
      </c>
      <c r="B9" s="7" t="s">
        <v>5</v>
      </c>
      <c r="C9" s="166">
        <f>6!C9-'3.'!D9</f>
        <v>0</v>
      </c>
      <c r="D9" s="169">
        <f>D10</f>
        <v>0</v>
      </c>
    </row>
    <row r="10" spans="1:4" ht="25.5">
      <c r="A10" s="3">
        <v>5</v>
      </c>
      <c r="B10" s="7" t="s">
        <v>6</v>
      </c>
      <c r="C10" s="166">
        <f>6!C10-'3.'!D10</f>
        <v>0</v>
      </c>
      <c r="D10" s="170"/>
    </row>
    <row r="11" spans="1:4" ht="12.75">
      <c r="A11" s="3">
        <v>6</v>
      </c>
      <c r="B11" s="7" t="s">
        <v>7</v>
      </c>
      <c r="C11" s="166">
        <f>6!C11-'3.'!D11</f>
        <v>0</v>
      </c>
      <c r="D11" s="169">
        <f>D12</f>
        <v>0</v>
      </c>
    </row>
    <row r="12" spans="1:4" ht="18.75" customHeight="1">
      <c r="A12" s="3">
        <v>7</v>
      </c>
      <c r="B12" s="7" t="s">
        <v>8</v>
      </c>
      <c r="C12" s="166">
        <f>6!C12-'3.'!D12</f>
        <v>0</v>
      </c>
      <c r="D12" s="169"/>
    </row>
    <row r="13" spans="1:4" ht="12.75">
      <c r="A13" s="3">
        <v>8</v>
      </c>
      <c r="B13" s="7" t="s">
        <v>9</v>
      </c>
      <c r="C13" s="166">
        <f>6!C13-'3.'!D13</f>
        <v>1100000</v>
      </c>
      <c r="D13" s="169">
        <f>SUM(D14:D16)</f>
        <v>0</v>
      </c>
    </row>
    <row r="14" spans="1:4" ht="12.75">
      <c r="A14" s="3">
        <v>9</v>
      </c>
      <c r="B14" s="7" t="s">
        <v>10</v>
      </c>
      <c r="C14" s="166">
        <f>6!C14-'3.'!D14</f>
        <v>100000</v>
      </c>
      <c r="D14" s="170"/>
    </row>
    <row r="15" spans="1:4" ht="12.75">
      <c r="A15" s="3">
        <v>10</v>
      </c>
      <c r="B15" s="7" t="s">
        <v>11</v>
      </c>
      <c r="C15" s="166">
        <f>6!C15-'3.'!D15</f>
        <v>1000000</v>
      </c>
      <c r="D15" s="170"/>
    </row>
    <row r="16" spans="1:4" ht="12.75">
      <c r="A16" s="3">
        <v>11</v>
      </c>
      <c r="B16" s="7" t="s">
        <v>12</v>
      </c>
      <c r="C16" s="166">
        <f>6!C16-'3.'!D16</f>
        <v>0</v>
      </c>
      <c r="D16" s="170"/>
    </row>
    <row r="17" spans="1:4" ht="12.75">
      <c r="A17" s="3">
        <v>12</v>
      </c>
      <c r="B17" s="165" t="s">
        <v>13</v>
      </c>
      <c r="C17" s="166">
        <f>6!C17-'3.'!D17</f>
        <v>1100000</v>
      </c>
      <c r="D17" s="166">
        <f>D9+D11+D13</f>
        <v>0</v>
      </c>
    </row>
    <row r="18" spans="1:4" ht="12.75">
      <c r="A18" s="3">
        <v>13</v>
      </c>
      <c r="B18" s="7" t="s">
        <v>14</v>
      </c>
      <c r="C18" s="166">
        <f>6!C18-'3.'!D18</f>
        <v>785758</v>
      </c>
      <c r="D18" s="170"/>
    </row>
    <row r="19" spans="1:4" ht="25.5">
      <c r="A19" s="3">
        <v>14</v>
      </c>
      <c r="B19" s="7" t="s">
        <v>15</v>
      </c>
      <c r="C19" s="166">
        <f>6!C19-'3.'!D19</f>
        <v>5430800</v>
      </c>
      <c r="D19" s="171">
        <f>SUM(D20:D23)</f>
        <v>0</v>
      </c>
    </row>
    <row r="20" spans="1:4" ht="16.5" customHeight="1">
      <c r="A20" s="3">
        <v>15</v>
      </c>
      <c r="B20" s="71" t="s">
        <v>145</v>
      </c>
      <c r="C20" s="166">
        <f>6!C20-'3.'!D20</f>
        <v>100000</v>
      </c>
      <c r="D20" s="170"/>
    </row>
    <row r="21" spans="1:4" ht="16.5" customHeight="1">
      <c r="A21" s="3">
        <v>16</v>
      </c>
      <c r="B21" s="7" t="s">
        <v>16</v>
      </c>
      <c r="C21" s="166">
        <f>6!C21-'3.'!D21</f>
        <v>0</v>
      </c>
      <c r="D21" s="170"/>
    </row>
    <row r="22" spans="1:4" ht="18" customHeight="1">
      <c r="A22" s="3">
        <v>17</v>
      </c>
      <c r="B22" s="7" t="s">
        <v>17</v>
      </c>
      <c r="C22" s="166">
        <f>6!C22-'3.'!D22</f>
        <v>737640</v>
      </c>
      <c r="D22" s="170"/>
    </row>
    <row r="23" spans="1:4" ht="12.75">
      <c r="A23" s="3">
        <v>18</v>
      </c>
      <c r="B23" s="7" t="s">
        <v>18</v>
      </c>
      <c r="C23" s="166">
        <f>6!C23-'3.'!D23</f>
        <v>4593160</v>
      </c>
      <c r="D23" s="170"/>
    </row>
    <row r="24" spans="1:4" ht="25.5">
      <c r="A24" s="3">
        <v>19</v>
      </c>
      <c r="B24" s="7" t="s">
        <v>19</v>
      </c>
      <c r="C24" s="166">
        <f>6!C24-'3.'!D24</f>
        <v>0</v>
      </c>
      <c r="D24" s="170">
        <v>500000</v>
      </c>
    </row>
    <row r="25" spans="1:4" ht="12.75">
      <c r="A25" s="3">
        <v>20</v>
      </c>
      <c r="B25" s="7" t="s">
        <v>20</v>
      </c>
      <c r="C25" s="166">
        <f>6!C25-'3.'!D25</f>
        <v>21896902</v>
      </c>
      <c r="D25" s="170"/>
    </row>
    <row r="26" spans="1:4" ht="12.75">
      <c r="A26" s="3">
        <v>21</v>
      </c>
      <c r="B26" s="165" t="s">
        <v>21</v>
      </c>
      <c r="C26" s="166">
        <f>6!C26-'3.'!D26</f>
        <v>28113460</v>
      </c>
      <c r="D26" s="166">
        <f>D18+D19+D24+D25</f>
        <v>500000</v>
      </c>
    </row>
    <row r="27" spans="1:4" ht="12.75">
      <c r="A27" s="3">
        <v>22</v>
      </c>
      <c r="B27" s="7" t="s">
        <v>22</v>
      </c>
      <c r="C27" s="166">
        <f>6!C27-'3.'!D27</f>
        <v>0</v>
      </c>
      <c r="D27" s="170"/>
    </row>
    <row r="28" spans="1:4" ht="12.75">
      <c r="A28" s="3">
        <v>23</v>
      </c>
      <c r="B28" s="7" t="s">
        <v>23</v>
      </c>
      <c r="C28" s="166">
        <f>6!C28-'3.'!D28</f>
        <v>66196</v>
      </c>
      <c r="D28" s="170"/>
    </row>
    <row r="29" spans="1:4" ht="12.75">
      <c r="A29" s="3">
        <v>24</v>
      </c>
      <c r="B29" s="7" t="s">
        <v>24</v>
      </c>
      <c r="C29" s="166">
        <f>6!C29-'3.'!D29</f>
        <v>157481</v>
      </c>
      <c r="D29" s="170"/>
    </row>
    <row r="30" spans="1:4" ht="12.75">
      <c r="A30" s="3">
        <v>25</v>
      </c>
      <c r="B30" s="7" t="s">
        <v>25</v>
      </c>
      <c r="C30" s="166">
        <f>6!C30-'3.'!D30</f>
        <v>3691478</v>
      </c>
      <c r="D30" s="170"/>
    </row>
    <row r="31" spans="1:4" ht="25.5">
      <c r="A31" s="3">
        <v>26</v>
      </c>
      <c r="B31" s="7" t="s">
        <v>26</v>
      </c>
      <c r="C31" s="166">
        <f>6!C31-'3.'!D31</f>
        <v>943694</v>
      </c>
      <c r="D31" s="170"/>
    </row>
    <row r="32" spans="1:4" ht="12.75">
      <c r="A32" s="3">
        <v>27</v>
      </c>
      <c r="B32" s="165" t="s">
        <v>27</v>
      </c>
      <c r="C32" s="166">
        <f>6!C32-'3.'!D32</f>
        <v>4858849</v>
      </c>
      <c r="D32" s="166">
        <f>SUM(D27:D31)</f>
        <v>0</v>
      </c>
    </row>
    <row r="33" spans="1:4" ht="12.75">
      <c r="A33" s="3">
        <v>28</v>
      </c>
      <c r="B33" s="7" t="s">
        <v>28</v>
      </c>
      <c r="C33" s="166">
        <f>6!C33-'3.'!D33</f>
        <v>1826420</v>
      </c>
      <c r="D33" s="170"/>
    </row>
    <row r="34" spans="1:4" ht="12.75">
      <c r="A34" s="3">
        <v>29</v>
      </c>
      <c r="B34" s="7" t="s">
        <v>29</v>
      </c>
      <c r="C34" s="166">
        <f>6!C34-'3.'!D34</f>
        <v>0</v>
      </c>
      <c r="D34" s="170"/>
    </row>
    <row r="35" spans="1:4" ht="12.75">
      <c r="A35" s="3">
        <v>30</v>
      </c>
      <c r="B35" s="7" t="s">
        <v>30</v>
      </c>
      <c r="C35" s="166">
        <f>6!C35-'3.'!D35</f>
        <v>0</v>
      </c>
      <c r="D35" s="170"/>
    </row>
    <row r="36" spans="1:4" ht="25.5">
      <c r="A36" s="3">
        <v>31</v>
      </c>
      <c r="B36" s="7" t="s">
        <v>234</v>
      </c>
      <c r="C36" s="166">
        <f>6!C36-'3.'!D36</f>
        <v>493133</v>
      </c>
      <c r="D36" s="170"/>
    </row>
    <row r="37" spans="1:4" ht="12.75">
      <c r="A37" s="3">
        <v>32</v>
      </c>
      <c r="B37" s="165" t="s">
        <v>31</v>
      </c>
      <c r="C37" s="166">
        <f>6!C37-'3.'!D37</f>
        <v>2319553</v>
      </c>
      <c r="D37" s="172">
        <f>SUM(D33:D36)</f>
        <v>0</v>
      </c>
    </row>
    <row r="38" spans="1:4" ht="25.5">
      <c r="A38" s="3">
        <v>33</v>
      </c>
      <c r="B38" s="7" t="s">
        <v>32</v>
      </c>
      <c r="C38" s="166">
        <f>6!C38-'3.'!D38</f>
        <v>0</v>
      </c>
      <c r="D38" s="169">
        <f>SUM(D39:D41)</f>
        <v>0</v>
      </c>
    </row>
    <row r="39" spans="1:4" ht="12.75">
      <c r="A39" s="3">
        <v>34</v>
      </c>
      <c r="B39" s="7" t="s">
        <v>33</v>
      </c>
      <c r="C39" s="166">
        <f>6!C39-'3.'!D39</f>
        <v>0</v>
      </c>
      <c r="D39" s="170"/>
    </row>
    <row r="40" spans="1:4" ht="12.75">
      <c r="A40" s="3">
        <v>35</v>
      </c>
      <c r="B40" s="7" t="s">
        <v>34</v>
      </c>
      <c r="C40" s="166">
        <f>6!C40-'3.'!D40</f>
        <v>0</v>
      </c>
      <c r="D40" s="170"/>
    </row>
    <row r="41" spans="1:4" ht="25.5">
      <c r="A41" s="3">
        <v>36</v>
      </c>
      <c r="B41" s="7" t="s">
        <v>35</v>
      </c>
      <c r="C41" s="166">
        <f>6!C41-'3.'!D41</f>
        <v>0</v>
      </c>
      <c r="D41" s="170"/>
    </row>
    <row r="42" spans="1:4" ht="12.75">
      <c r="A42" s="3">
        <v>37</v>
      </c>
      <c r="B42" s="165" t="s">
        <v>36</v>
      </c>
      <c r="C42" s="166">
        <f>6!C42-'3.'!D42</f>
        <v>0</v>
      </c>
      <c r="D42" s="166">
        <f>D38</f>
        <v>0</v>
      </c>
    </row>
    <row r="43" spans="1:4" ht="12.75">
      <c r="A43" s="3">
        <v>38</v>
      </c>
      <c r="B43" s="11" t="s">
        <v>37</v>
      </c>
      <c r="C43" s="166">
        <f>6!C43-'3.'!D43</f>
        <v>83370401</v>
      </c>
      <c r="D43" s="173">
        <f>D6+D7+D8+D17+D26+D32+D37+D42</f>
        <v>500000</v>
      </c>
    </row>
    <row r="44" spans="1:4" ht="25.5">
      <c r="A44" s="3">
        <v>39</v>
      </c>
      <c r="B44" s="7" t="s">
        <v>38</v>
      </c>
      <c r="C44" s="166">
        <f>6!C44-'3.'!D44</f>
        <v>1578565</v>
      </c>
      <c r="D44" s="170"/>
    </row>
    <row r="45" spans="1:4" ht="25.5">
      <c r="A45" s="3">
        <v>40</v>
      </c>
      <c r="B45" s="7" t="s">
        <v>39</v>
      </c>
      <c r="C45" s="166">
        <f>6!C45-'3.'!D45</f>
        <v>0</v>
      </c>
      <c r="D45" s="170"/>
    </row>
    <row r="46" spans="1:4" ht="12.75">
      <c r="A46" s="3">
        <v>41</v>
      </c>
      <c r="B46" s="7" t="s">
        <v>40</v>
      </c>
      <c r="C46" s="166">
        <f>6!C46-'3.'!D46</f>
        <v>1578565</v>
      </c>
      <c r="D46" s="169">
        <f>SUM(D44:D45)</f>
        <v>0</v>
      </c>
    </row>
    <row r="47" spans="1:4" ht="13.5" thickBot="1">
      <c r="A47" s="3">
        <v>42</v>
      </c>
      <c r="B47" s="12" t="s">
        <v>41</v>
      </c>
      <c r="C47" s="166">
        <f>6!C47-'3.'!D47</f>
        <v>1578565</v>
      </c>
      <c r="D47" s="174">
        <f>D46</f>
        <v>0</v>
      </c>
    </row>
    <row r="48" spans="1:4" ht="14.25" thickBot="1" thickTop="1">
      <c r="A48" s="3">
        <v>43</v>
      </c>
      <c r="B48" s="175" t="s">
        <v>42</v>
      </c>
      <c r="C48" s="166">
        <f>6!C48-'3.'!D48</f>
        <v>84948966</v>
      </c>
      <c r="D48" s="176">
        <f>D43+D47</f>
        <v>500000</v>
      </c>
    </row>
    <row r="49" ht="13.5" thickTop="1"/>
  </sheetData>
  <sheetProtection/>
  <printOptions/>
  <pageMargins left="0.35433070866141736" right="0.35433070866141736" top="0.1968503937007874" bottom="0.1968503937007874" header="0.5118110236220472" footer="0.5118110236220472"/>
  <pageSetup horizontalDpi="600" verticalDpi="600" orientation="portrait" scale="7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2" sqref="D2"/>
    </sheetView>
  </sheetViews>
  <sheetFormatPr defaultColWidth="57.00390625" defaultRowHeight="12.75"/>
  <cols>
    <col min="1" max="1" width="5.75390625" style="15" customWidth="1"/>
    <col min="2" max="2" width="39.375" style="15" customWidth="1"/>
    <col min="3" max="5" width="15.25390625" style="15" customWidth="1"/>
    <col min="6" max="7" width="16.375" style="15" customWidth="1"/>
    <col min="8" max="254" width="9.125" style="15" customWidth="1"/>
    <col min="255" max="255" width="5.75390625" style="15" customWidth="1"/>
    <col min="256" max="16384" width="57.00390625" style="15" customWidth="1"/>
  </cols>
  <sheetData>
    <row r="1" spans="1:5" ht="18.75">
      <c r="A1" s="18"/>
      <c r="B1" s="19" t="s">
        <v>120</v>
      </c>
      <c r="C1" s="20"/>
      <c r="D1" s="20" t="s">
        <v>280</v>
      </c>
      <c r="E1" s="20"/>
    </row>
    <row r="2" spans="1:5" ht="18.75">
      <c r="A2" s="21"/>
      <c r="B2" s="22" t="s">
        <v>236</v>
      </c>
      <c r="C2" s="156"/>
      <c r="D2" s="156" t="s">
        <v>293</v>
      </c>
      <c r="E2" s="156"/>
    </row>
    <row r="3" spans="1:5" ht="15.75">
      <c r="A3" s="18"/>
      <c r="B3" s="21" t="s">
        <v>108</v>
      </c>
      <c r="C3" s="20"/>
      <c r="D3" s="20" t="s">
        <v>279</v>
      </c>
      <c r="E3" s="20"/>
    </row>
    <row r="4" spans="1:5" ht="15.75">
      <c r="A4" s="18"/>
      <c r="B4" s="18"/>
      <c r="C4" s="18"/>
      <c r="D4" s="18" t="s">
        <v>109</v>
      </c>
      <c r="E4" s="18"/>
    </row>
    <row r="5" spans="1:7" ht="15.75">
      <c r="A5" s="23" t="s">
        <v>113</v>
      </c>
      <c r="B5" s="23"/>
      <c r="C5" s="24" t="s">
        <v>114</v>
      </c>
      <c r="D5" s="24" t="s">
        <v>262</v>
      </c>
      <c r="E5" s="24" t="s">
        <v>232</v>
      </c>
      <c r="F5" s="24" t="s">
        <v>263</v>
      </c>
      <c r="G5" s="24" t="s">
        <v>288</v>
      </c>
    </row>
    <row r="6" spans="1:7" ht="15.75">
      <c r="A6" s="25">
        <v>1</v>
      </c>
      <c r="B6" s="151" t="s">
        <v>251</v>
      </c>
      <c r="C6" s="46"/>
      <c r="D6" s="46">
        <v>1332848</v>
      </c>
      <c r="E6" s="46"/>
      <c r="F6" s="46">
        <f aca="true" t="shared" si="0" ref="F6:F11">D6+E6</f>
        <v>1332848</v>
      </c>
      <c r="G6" s="46">
        <v>1332848</v>
      </c>
    </row>
    <row r="7" spans="1:7" ht="15.75">
      <c r="A7" s="25">
        <v>2</v>
      </c>
      <c r="B7" s="152" t="s">
        <v>250</v>
      </c>
      <c r="C7" s="153"/>
      <c r="D7" s="153">
        <v>986705</v>
      </c>
      <c r="E7" s="153"/>
      <c r="F7" s="46">
        <f t="shared" si="0"/>
        <v>986705</v>
      </c>
      <c r="G7" s="46"/>
    </row>
    <row r="8" spans="1:7" ht="15.75">
      <c r="A8" s="25">
        <v>3</v>
      </c>
      <c r="B8" s="25"/>
      <c r="C8" s="46"/>
      <c r="D8" s="46"/>
      <c r="E8" s="46"/>
      <c r="F8" s="46">
        <f t="shared" si="0"/>
        <v>0</v>
      </c>
      <c r="G8" s="46"/>
    </row>
    <row r="9" spans="1:7" ht="15.75">
      <c r="A9" s="25">
        <v>4</v>
      </c>
      <c r="B9" s="154"/>
      <c r="C9" s="155"/>
      <c r="D9" s="155"/>
      <c r="E9" s="155"/>
      <c r="F9" s="46">
        <f t="shared" si="0"/>
        <v>0</v>
      </c>
      <c r="G9" s="46"/>
    </row>
    <row r="10" spans="1:7" ht="15.75">
      <c r="A10" s="25">
        <v>5</v>
      </c>
      <c r="B10" s="25"/>
      <c r="C10" s="46"/>
      <c r="D10" s="46"/>
      <c r="E10" s="46"/>
      <c r="F10" s="46">
        <f t="shared" si="0"/>
        <v>0</v>
      </c>
      <c r="G10" s="46"/>
    </row>
    <row r="11" spans="1:7" ht="15.75">
      <c r="A11" s="25">
        <v>6</v>
      </c>
      <c r="B11" s="25"/>
      <c r="C11" s="46"/>
      <c r="D11" s="46"/>
      <c r="E11" s="46"/>
      <c r="F11" s="46">
        <f t="shared" si="0"/>
        <v>0</v>
      </c>
      <c r="G11" s="46"/>
    </row>
    <row r="12" spans="1:7" ht="15.75">
      <c r="A12" s="25">
        <v>7</v>
      </c>
      <c r="B12" s="23" t="s">
        <v>43</v>
      </c>
      <c r="C12" s="47">
        <f>SUM(C6:C11)</f>
        <v>0</v>
      </c>
      <c r="D12" s="47">
        <f>SUM(D6:D11)</f>
        <v>2319553</v>
      </c>
      <c r="E12" s="47">
        <f>SUM(E6:E11)</f>
        <v>0</v>
      </c>
      <c r="F12" s="47">
        <f>SUM(F6:F11)</f>
        <v>2319553</v>
      </c>
      <c r="G12" s="47">
        <f>SUM(G6:G11)</f>
        <v>1332848</v>
      </c>
    </row>
    <row r="13" spans="3:7" ht="15">
      <c r="C13" s="15" t="s">
        <v>256</v>
      </c>
      <c r="D13" s="15" t="s">
        <v>256</v>
      </c>
      <c r="E13" s="15" t="s">
        <v>257</v>
      </c>
      <c r="F13" s="15" t="s">
        <v>258</v>
      </c>
      <c r="G13" s="15" t="s">
        <v>258</v>
      </c>
    </row>
    <row r="14" spans="2:7" ht="15">
      <c r="B14" s="180" t="s">
        <v>255</v>
      </c>
      <c r="C14" s="177">
        <f>(F6+F7)/1.27</f>
        <v>1826419.68503937</v>
      </c>
      <c r="D14" s="177">
        <f>(G6+G7)/1.27</f>
        <v>1049486.6141732284</v>
      </c>
      <c r="E14" s="177">
        <f>C14*0.27</f>
        <v>493133.31496062997</v>
      </c>
      <c r="F14" s="177">
        <f>SUM(C14:E14)</f>
        <v>3369039.6141732284</v>
      </c>
      <c r="G14" s="177">
        <f>SUM(D14:F14)</f>
        <v>4911659.543307086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75390625" style="15" customWidth="1"/>
    <col min="2" max="2" width="39.125" style="15" customWidth="1"/>
    <col min="3" max="4" width="18.875" style="15" customWidth="1"/>
    <col min="5" max="5" width="14.125" style="15" customWidth="1"/>
    <col min="6" max="7" width="17.25390625" style="15" customWidth="1"/>
    <col min="8" max="8" width="14.125" style="15" customWidth="1"/>
    <col min="9" max="9" width="15.75390625" style="15" customWidth="1"/>
    <col min="10" max="16384" width="9.125" style="15" customWidth="1"/>
  </cols>
  <sheetData>
    <row r="1" spans="1:10" ht="18.75">
      <c r="A1" s="18"/>
      <c r="B1" s="19" t="s">
        <v>120</v>
      </c>
      <c r="C1" s="20"/>
      <c r="D1" s="20" t="s">
        <v>282</v>
      </c>
      <c r="E1" s="20"/>
      <c r="F1" s="20"/>
      <c r="G1" s="20"/>
      <c r="H1" s="83"/>
      <c r="I1" s="20"/>
      <c r="J1" s="83"/>
    </row>
    <row r="2" spans="1:10" ht="18.75">
      <c r="A2" s="21"/>
      <c r="B2" s="22" t="s">
        <v>236</v>
      </c>
      <c r="C2" s="156"/>
      <c r="D2" s="156" t="s">
        <v>293</v>
      </c>
      <c r="E2" s="156"/>
      <c r="F2" s="84"/>
      <c r="G2" s="84"/>
      <c r="H2" s="83"/>
      <c r="I2" s="84"/>
      <c r="J2" s="83"/>
    </row>
    <row r="3" spans="1:10" ht="15.75">
      <c r="A3" s="18"/>
      <c r="B3" s="21" t="s">
        <v>108</v>
      </c>
      <c r="C3" s="20"/>
      <c r="D3" s="20" t="s">
        <v>281</v>
      </c>
      <c r="E3" s="20"/>
      <c r="F3" s="20"/>
      <c r="G3" s="20"/>
      <c r="H3" s="83"/>
      <c r="I3" s="20"/>
      <c r="J3" s="83"/>
    </row>
    <row r="4" spans="1:10" ht="15.75">
      <c r="A4" s="18"/>
      <c r="B4" s="18"/>
      <c r="C4" s="18"/>
      <c r="D4" s="18" t="s">
        <v>109</v>
      </c>
      <c r="E4" s="18"/>
      <c r="F4" s="18"/>
      <c r="G4" s="18"/>
      <c r="H4" s="83"/>
      <c r="I4" s="18"/>
      <c r="J4" s="83"/>
    </row>
    <row r="5" spans="1:7" ht="15.75">
      <c r="A5" s="23" t="s">
        <v>115</v>
      </c>
      <c r="B5" s="24"/>
      <c r="C5" s="24" t="s">
        <v>114</v>
      </c>
      <c r="D5" s="24" t="s">
        <v>233</v>
      </c>
      <c r="E5" s="24" t="s">
        <v>232</v>
      </c>
      <c r="F5" s="24" t="s">
        <v>264</v>
      </c>
      <c r="G5" s="24" t="s">
        <v>288</v>
      </c>
    </row>
    <row r="6" spans="1:7" ht="15.75">
      <c r="A6" s="25">
        <v>1</v>
      </c>
      <c r="B6" s="26" t="s">
        <v>138</v>
      </c>
      <c r="C6" s="46">
        <v>270000</v>
      </c>
      <c r="D6" s="46">
        <v>270000</v>
      </c>
      <c r="E6" s="46"/>
      <c r="F6" s="46">
        <f>SUM(C6:E6)</f>
        <v>540000</v>
      </c>
      <c r="G6" s="46">
        <v>0</v>
      </c>
    </row>
    <row r="7" spans="1:7" ht="15.75">
      <c r="A7" s="25">
        <v>2</v>
      </c>
      <c r="B7" s="26" t="s">
        <v>139</v>
      </c>
      <c r="C7" s="46">
        <v>180000</v>
      </c>
      <c r="D7" s="46">
        <v>180000</v>
      </c>
      <c r="E7" s="46"/>
      <c r="F7" s="46">
        <f aca="true" t="shared" si="0" ref="F7:F20">SUM(C7:E7)</f>
        <v>360000</v>
      </c>
      <c r="G7" s="46">
        <v>0</v>
      </c>
    </row>
    <row r="8" spans="1:7" ht="15.75">
      <c r="A8" s="25">
        <v>3</v>
      </c>
      <c r="B8" s="26" t="s">
        <v>242</v>
      </c>
      <c r="C8" s="46">
        <v>50800</v>
      </c>
      <c r="D8" s="46">
        <v>231600</v>
      </c>
      <c r="E8" s="46"/>
      <c r="F8" s="46">
        <f t="shared" si="0"/>
        <v>282400</v>
      </c>
      <c r="G8" s="46">
        <v>52111</v>
      </c>
    </row>
    <row r="9" spans="1:7" ht="15.75">
      <c r="A9" s="25">
        <v>4</v>
      </c>
      <c r="B9" s="26" t="s">
        <v>243</v>
      </c>
      <c r="C9" s="46">
        <v>63500</v>
      </c>
      <c r="D9" s="46">
        <v>63500</v>
      </c>
      <c r="E9" s="46"/>
      <c r="F9" s="46">
        <f t="shared" si="0"/>
        <v>127000</v>
      </c>
      <c r="G9" s="46">
        <v>14151</v>
      </c>
    </row>
    <row r="10" spans="1:7" ht="15.75">
      <c r="A10" s="25">
        <v>5</v>
      </c>
      <c r="B10" s="26" t="s">
        <v>244</v>
      </c>
      <c r="C10" s="46">
        <v>200000</v>
      </c>
      <c r="D10" s="46">
        <v>200000</v>
      </c>
      <c r="E10" s="46"/>
      <c r="F10" s="46">
        <f t="shared" si="0"/>
        <v>400000</v>
      </c>
      <c r="G10" s="46">
        <v>0</v>
      </c>
    </row>
    <row r="11" spans="1:7" ht="15.75">
      <c r="A11" s="25">
        <v>6</v>
      </c>
      <c r="B11" s="26" t="s">
        <v>245</v>
      </c>
      <c r="C11" s="46">
        <v>30000</v>
      </c>
      <c r="D11" s="46">
        <v>30000</v>
      </c>
      <c r="E11" s="46"/>
      <c r="F11" s="46">
        <f t="shared" si="0"/>
        <v>60000</v>
      </c>
      <c r="G11" s="46">
        <v>0</v>
      </c>
    </row>
    <row r="12" spans="1:7" ht="15.75">
      <c r="A12" s="25">
        <v>7</v>
      </c>
      <c r="B12" s="26" t="s">
        <v>252</v>
      </c>
      <c r="C12" s="46"/>
      <c r="D12" s="46">
        <v>100000</v>
      </c>
      <c r="E12" s="46"/>
      <c r="F12" s="46">
        <f t="shared" si="0"/>
        <v>100000</v>
      </c>
      <c r="G12" s="46">
        <v>69964</v>
      </c>
    </row>
    <row r="13" spans="1:7" ht="15.75">
      <c r="A13" s="25">
        <v>8</v>
      </c>
      <c r="B13" s="26" t="s">
        <v>249</v>
      </c>
      <c r="C13" s="46"/>
      <c r="D13" s="46">
        <v>100000</v>
      </c>
      <c r="E13" s="46"/>
      <c r="F13" s="46">
        <f t="shared" si="0"/>
        <v>100000</v>
      </c>
      <c r="G13" s="46">
        <v>0</v>
      </c>
    </row>
    <row r="14" spans="1:7" ht="15.75">
      <c r="A14" s="25">
        <v>9</v>
      </c>
      <c r="B14" s="26" t="s">
        <v>253</v>
      </c>
      <c r="C14" s="46"/>
      <c r="D14" s="46">
        <v>570000</v>
      </c>
      <c r="E14" s="46"/>
      <c r="F14" s="46">
        <f t="shared" si="0"/>
        <v>570000</v>
      </c>
      <c r="G14" s="46">
        <v>0</v>
      </c>
    </row>
    <row r="15" spans="1:7" ht="15.75">
      <c r="A15" s="25">
        <v>10</v>
      </c>
      <c r="B15" s="26" t="s">
        <v>254</v>
      </c>
      <c r="C15" s="46"/>
      <c r="D15" s="46">
        <v>230000</v>
      </c>
      <c r="E15" s="46"/>
      <c r="F15" s="46">
        <f t="shared" si="0"/>
        <v>230000</v>
      </c>
      <c r="G15" s="46">
        <v>0</v>
      </c>
    </row>
    <row r="16" spans="1:7" ht="15.75">
      <c r="A16" s="25">
        <v>11</v>
      </c>
      <c r="B16" s="26" t="s">
        <v>265</v>
      </c>
      <c r="C16" s="46"/>
      <c r="D16" s="46">
        <v>21017</v>
      </c>
      <c r="E16" s="46">
        <v>63052</v>
      </c>
      <c r="F16" s="46">
        <f t="shared" si="0"/>
        <v>84069</v>
      </c>
      <c r="G16" s="46">
        <v>84069</v>
      </c>
    </row>
    <row r="17" spans="1:7" ht="15.75">
      <c r="A17" s="25">
        <v>12</v>
      </c>
      <c r="B17" s="26" t="s">
        <v>272</v>
      </c>
      <c r="C17" s="46"/>
      <c r="D17" s="46">
        <v>250000</v>
      </c>
      <c r="E17" s="46"/>
      <c r="F17" s="46">
        <f t="shared" si="0"/>
        <v>250000</v>
      </c>
      <c r="G17" s="46">
        <v>0</v>
      </c>
    </row>
    <row r="18" spans="1:7" ht="15.75">
      <c r="A18" s="25">
        <v>13</v>
      </c>
      <c r="B18" s="26" t="s">
        <v>271</v>
      </c>
      <c r="C18" s="46"/>
      <c r="D18" s="46">
        <v>13000</v>
      </c>
      <c r="E18" s="46"/>
      <c r="F18" s="46">
        <f t="shared" si="0"/>
        <v>13000</v>
      </c>
      <c r="G18" s="46">
        <v>4400</v>
      </c>
    </row>
    <row r="19" spans="1:7" ht="15.75">
      <c r="A19" s="25">
        <v>14</v>
      </c>
      <c r="B19" s="26" t="s">
        <v>273</v>
      </c>
      <c r="C19" s="46"/>
      <c r="D19" s="46">
        <v>60000</v>
      </c>
      <c r="E19" s="46"/>
      <c r="F19" s="46">
        <f t="shared" si="0"/>
        <v>60000</v>
      </c>
      <c r="G19" s="46">
        <v>0</v>
      </c>
    </row>
    <row r="20" spans="1:7" ht="15.75">
      <c r="A20" s="25">
        <v>15</v>
      </c>
      <c r="B20" s="26"/>
      <c r="C20" s="46"/>
      <c r="D20" s="46"/>
      <c r="E20" s="46"/>
      <c r="F20" s="46">
        <f t="shared" si="0"/>
        <v>0</v>
      </c>
      <c r="G20" s="46"/>
    </row>
    <row r="21" spans="1:7" ht="15.75">
      <c r="A21" s="25">
        <v>16</v>
      </c>
      <c r="B21" s="23" t="s">
        <v>43</v>
      </c>
      <c r="C21" s="47">
        <f>SUM(C6:C20)</f>
        <v>794300</v>
      </c>
      <c r="D21" s="47">
        <f>SUM(D6:D20)</f>
        <v>2319117</v>
      </c>
      <c r="E21" s="47">
        <f>SUM(E6:E20)</f>
        <v>63052</v>
      </c>
      <c r="F21" s="47">
        <f>SUM(F6:F20)</f>
        <v>3176469</v>
      </c>
      <c r="G21" s="47">
        <f>SUM(G6:G20)</f>
        <v>224695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6.375" style="32" customWidth="1"/>
    <col min="2" max="2" width="36.125" style="32" customWidth="1"/>
    <col min="3" max="3" width="10.25390625" style="32" customWidth="1"/>
    <col min="4" max="4" width="10.875" style="32" customWidth="1"/>
    <col min="5" max="9" width="8.75390625" style="32" customWidth="1"/>
    <col min="10" max="10" width="10.00390625" style="32" customWidth="1"/>
    <col min="11" max="19" width="8.75390625" style="32" customWidth="1"/>
    <col min="20" max="21" width="7.875" style="32" customWidth="1"/>
    <col min="22" max="25" width="8.75390625" style="32" customWidth="1"/>
  </cols>
  <sheetData>
    <row r="1" spans="2:4" ht="12.75">
      <c r="B1" s="56" t="s">
        <v>120</v>
      </c>
      <c r="C1" s="32" t="s">
        <v>291</v>
      </c>
      <c r="D1" s="31" t="s">
        <v>293</v>
      </c>
    </row>
    <row r="2" spans="2:4" ht="18.75">
      <c r="B2" s="22" t="s">
        <v>236</v>
      </c>
      <c r="C2" s="156" t="s">
        <v>283</v>
      </c>
      <c r="D2" s="49"/>
    </row>
    <row r="3" spans="2:3" ht="12.75">
      <c r="B3" s="57" t="s">
        <v>108</v>
      </c>
      <c r="C3" s="32" t="s">
        <v>109</v>
      </c>
    </row>
    <row r="4" spans="1:25" s="4" customFormat="1" ht="12.75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36.75" thickBot="1">
      <c r="A5" s="61" t="s">
        <v>0</v>
      </c>
      <c r="B5" s="62" t="s">
        <v>1</v>
      </c>
      <c r="C5" s="63" t="s">
        <v>261</v>
      </c>
      <c r="D5" s="51" t="s">
        <v>121</v>
      </c>
      <c r="E5" s="51" t="s">
        <v>140</v>
      </c>
      <c r="F5" s="51" t="s">
        <v>123</v>
      </c>
      <c r="G5" s="51" t="s">
        <v>134</v>
      </c>
      <c r="H5" s="51" t="s">
        <v>125</v>
      </c>
      <c r="I5" s="51" t="s">
        <v>135</v>
      </c>
      <c r="J5" s="51" t="s">
        <v>124</v>
      </c>
      <c r="K5" s="51" t="s">
        <v>237</v>
      </c>
      <c r="L5" s="51" t="s">
        <v>144</v>
      </c>
      <c r="M5" s="51" t="s">
        <v>247</v>
      </c>
      <c r="N5" s="51" t="s">
        <v>127</v>
      </c>
      <c r="O5" s="51" t="s">
        <v>136</v>
      </c>
      <c r="P5" s="51" t="s">
        <v>129</v>
      </c>
      <c r="Q5" s="51" t="s">
        <v>130</v>
      </c>
      <c r="R5" s="51" t="s">
        <v>128</v>
      </c>
      <c r="S5" s="51" t="s">
        <v>131</v>
      </c>
      <c r="T5" s="51" t="s">
        <v>141</v>
      </c>
      <c r="U5" s="51" t="s">
        <v>238</v>
      </c>
      <c r="V5" s="51" t="s">
        <v>274</v>
      </c>
      <c r="W5" s="51" t="s">
        <v>137</v>
      </c>
      <c r="X5" s="51" t="s">
        <v>259</v>
      </c>
      <c r="Y5" s="29" t="s">
        <v>239</v>
      </c>
    </row>
    <row r="6" spans="1:25" ht="12.75">
      <c r="A6" s="64">
        <v>1</v>
      </c>
      <c r="B6" s="65" t="s">
        <v>2</v>
      </c>
      <c r="C6" s="53">
        <f aca="true" t="shared" si="0" ref="C6:C48">SUM(D6:Y6)</f>
        <v>17066025</v>
      </c>
      <c r="D6" s="66">
        <v>7956575</v>
      </c>
      <c r="E6" s="67"/>
      <c r="F6" s="67"/>
      <c r="G6" s="67"/>
      <c r="H6" s="67"/>
      <c r="I6" s="67">
        <f>2395500+108745</f>
        <v>2504245</v>
      </c>
      <c r="J6" s="67"/>
      <c r="K6" s="67">
        <f>5299450-108745</f>
        <v>5190705</v>
      </c>
      <c r="L6" s="67"/>
      <c r="M6" s="67">
        <v>928500</v>
      </c>
      <c r="N6" s="67">
        <v>486000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>
      <c r="A7" s="64">
        <v>2</v>
      </c>
      <c r="B7" s="65" t="s">
        <v>3</v>
      </c>
      <c r="C7" s="54">
        <f t="shared" si="0"/>
        <v>2919009</v>
      </c>
      <c r="D7" s="66">
        <v>1594012</v>
      </c>
      <c r="E7" s="67"/>
      <c r="F7" s="67"/>
      <c r="G7" s="67"/>
      <c r="H7" s="67"/>
      <c r="I7" s="67">
        <f>467123+10602</f>
        <v>477725</v>
      </c>
      <c r="J7" s="67"/>
      <c r="K7" s="67">
        <f>582046-10602</f>
        <v>571444</v>
      </c>
      <c r="L7" s="67"/>
      <c r="M7" s="67">
        <v>181058</v>
      </c>
      <c r="N7" s="67">
        <v>94770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2.75">
      <c r="A8" s="64">
        <v>3</v>
      </c>
      <c r="B8" s="68" t="s">
        <v>4</v>
      </c>
      <c r="C8" s="54">
        <f t="shared" si="0"/>
        <v>26993505</v>
      </c>
      <c r="D8" s="69">
        <v>5259000</v>
      </c>
      <c r="E8" s="70"/>
      <c r="F8" s="70">
        <v>606000</v>
      </c>
      <c r="G8" s="70">
        <v>1497000</v>
      </c>
      <c r="H8" s="70">
        <f>2938344+487044</f>
        <v>3425388</v>
      </c>
      <c r="I8" s="70">
        <v>867550</v>
      </c>
      <c r="J8" s="67">
        <v>5720178</v>
      </c>
      <c r="K8" s="70">
        <v>562600</v>
      </c>
      <c r="L8" s="70">
        <v>1234705</v>
      </c>
      <c r="M8" s="70">
        <v>1043300</v>
      </c>
      <c r="N8" s="70">
        <v>151130</v>
      </c>
      <c r="O8" s="67"/>
      <c r="P8" s="70"/>
      <c r="Q8" s="70"/>
      <c r="R8" s="70">
        <v>3277363</v>
      </c>
      <c r="S8" s="67">
        <f>1798201+72000</f>
        <v>1870201</v>
      </c>
      <c r="T8" s="70">
        <v>135090</v>
      </c>
      <c r="U8" s="70"/>
      <c r="V8" s="70"/>
      <c r="W8" s="70">
        <v>1019000</v>
      </c>
      <c r="X8" s="70">
        <v>200000</v>
      </c>
      <c r="Y8" s="67">
        <v>125000</v>
      </c>
    </row>
    <row r="9" spans="1:25" ht="12.75">
      <c r="A9" s="64">
        <v>4</v>
      </c>
      <c r="B9" s="71" t="s">
        <v>5</v>
      </c>
      <c r="C9" s="54">
        <f t="shared" si="0"/>
        <v>0</v>
      </c>
      <c r="D9" s="72">
        <f aca="true" t="shared" si="1" ref="D9:Y9">D10</f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6">
        <f t="shared" si="1"/>
        <v>0</v>
      </c>
      <c r="I9" s="36">
        <f t="shared" si="1"/>
        <v>0</v>
      </c>
      <c r="J9" s="36">
        <f t="shared" si="1"/>
        <v>0</v>
      </c>
      <c r="K9" s="36">
        <f t="shared" si="1"/>
        <v>0</v>
      </c>
      <c r="L9" s="36">
        <f t="shared" si="1"/>
        <v>0</v>
      </c>
      <c r="M9" s="36">
        <f t="shared" si="1"/>
        <v>0</v>
      </c>
      <c r="N9" s="36">
        <f t="shared" si="1"/>
        <v>0</v>
      </c>
      <c r="O9" s="36">
        <f t="shared" si="1"/>
        <v>0</v>
      </c>
      <c r="P9" s="36">
        <f t="shared" si="1"/>
        <v>0</v>
      </c>
      <c r="Q9" s="36">
        <f t="shared" si="1"/>
        <v>0</v>
      </c>
      <c r="R9" s="36">
        <f t="shared" si="1"/>
        <v>0</v>
      </c>
      <c r="S9" s="36">
        <f t="shared" si="1"/>
        <v>0</v>
      </c>
      <c r="T9" s="36">
        <f t="shared" si="1"/>
        <v>0</v>
      </c>
      <c r="U9" s="36">
        <f t="shared" si="1"/>
        <v>0</v>
      </c>
      <c r="V9" s="36"/>
      <c r="W9" s="36">
        <f t="shared" si="1"/>
        <v>0</v>
      </c>
      <c r="X9" s="36">
        <f t="shared" si="1"/>
        <v>0</v>
      </c>
      <c r="Y9" s="36">
        <f t="shared" si="1"/>
        <v>0</v>
      </c>
    </row>
    <row r="10" spans="1:25" ht="24">
      <c r="A10" s="64">
        <v>5</v>
      </c>
      <c r="B10" s="71" t="s">
        <v>6</v>
      </c>
      <c r="C10" s="54">
        <f t="shared" si="0"/>
        <v>0</v>
      </c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24">
      <c r="A11" s="64">
        <v>6</v>
      </c>
      <c r="B11" s="71" t="s">
        <v>7</v>
      </c>
      <c r="C11" s="54">
        <f t="shared" si="0"/>
        <v>0</v>
      </c>
      <c r="D11" s="72">
        <f aca="true" t="shared" si="2" ref="D11:Y11">D12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  <c r="Q11" s="36">
        <f t="shared" si="2"/>
        <v>0</v>
      </c>
      <c r="R11" s="36">
        <f t="shared" si="2"/>
        <v>0</v>
      </c>
      <c r="S11" s="36">
        <f t="shared" si="2"/>
        <v>0</v>
      </c>
      <c r="T11" s="36">
        <f t="shared" si="2"/>
        <v>0</v>
      </c>
      <c r="U11" s="36">
        <f t="shared" si="2"/>
        <v>0</v>
      </c>
      <c r="V11" s="36"/>
      <c r="W11" s="36">
        <f t="shared" si="2"/>
        <v>0</v>
      </c>
      <c r="X11" s="36">
        <f t="shared" si="2"/>
        <v>0</v>
      </c>
      <c r="Y11" s="36">
        <f t="shared" si="2"/>
        <v>0</v>
      </c>
    </row>
    <row r="12" spans="1:25" ht="18.75" customHeight="1">
      <c r="A12" s="64">
        <v>7</v>
      </c>
      <c r="B12" s="71" t="s">
        <v>8</v>
      </c>
      <c r="C12" s="54">
        <f t="shared" si="0"/>
        <v>0</v>
      </c>
      <c r="D12" s="7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73"/>
      <c r="Y12" s="36"/>
    </row>
    <row r="13" spans="1:25" ht="12.75">
      <c r="A13" s="64">
        <v>8</v>
      </c>
      <c r="B13" s="71" t="s">
        <v>9</v>
      </c>
      <c r="C13" s="54">
        <f t="shared" si="0"/>
        <v>1100000</v>
      </c>
      <c r="D13" s="72">
        <f aca="true" t="shared" si="3" ref="D13:Y13">SUM(D14:D16)</f>
        <v>0</v>
      </c>
      <c r="E13" s="36">
        <f t="shared" si="3"/>
        <v>0</v>
      </c>
      <c r="F13" s="36">
        <f t="shared" si="3"/>
        <v>0</v>
      </c>
      <c r="G13" s="36">
        <f t="shared" si="3"/>
        <v>0</v>
      </c>
      <c r="H13" s="36">
        <f t="shared" si="3"/>
        <v>0</v>
      </c>
      <c r="I13" s="36">
        <f t="shared" si="3"/>
        <v>0</v>
      </c>
      <c r="J13" s="36">
        <f t="shared" si="3"/>
        <v>0</v>
      </c>
      <c r="K13" s="36">
        <f t="shared" si="3"/>
        <v>0</v>
      </c>
      <c r="L13" s="36">
        <f t="shared" si="3"/>
        <v>0</v>
      </c>
      <c r="M13" s="36">
        <f t="shared" si="3"/>
        <v>0</v>
      </c>
      <c r="N13" s="36">
        <f t="shared" si="3"/>
        <v>0</v>
      </c>
      <c r="O13" s="36">
        <f t="shared" si="3"/>
        <v>0</v>
      </c>
      <c r="P13" s="36">
        <f t="shared" si="3"/>
        <v>0</v>
      </c>
      <c r="Q13" s="36">
        <f t="shared" si="3"/>
        <v>0</v>
      </c>
      <c r="R13" s="36">
        <f t="shared" si="3"/>
        <v>0</v>
      </c>
      <c r="S13" s="36">
        <f t="shared" si="3"/>
        <v>0</v>
      </c>
      <c r="T13" s="36">
        <f t="shared" si="3"/>
        <v>0</v>
      </c>
      <c r="U13" s="36">
        <f t="shared" si="3"/>
        <v>0</v>
      </c>
      <c r="V13" s="36"/>
      <c r="W13" s="36">
        <f t="shared" si="3"/>
        <v>1100000</v>
      </c>
      <c r="X13" s="36">
        <f t="shared" si="3"/>
        <v>0</v>
      </c>
      <c r="Y13" s="36">
        <f t="shared" si="3"/>
        <v>0</v>
      </c>
    </row>
    <row r="14" spans="1:25" ht="18" customHeight="1">
      <c r="A14" s="64">
        <v>9</v>
      </c>
      <c r="B14" s="71" t="s">
        <v>10</v>
      </c>
      <c r="C14" s="54">
        <f t="shared" si="0"/>
        <v>100000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>
        <v>100000</v>
      </c>
      <c r="X14" s="34"/>
      <c r="Y14" s="34"/>
    </row>
    <row r="15" spans="1:25" ht="24">
      <c r="A15" s="64">
        <v>10</v>
      </c>
      <c r="B15" s="71" t="s">
        <v>11</v>
      </c>
      <c r="C15" s="54">
        <f t="shared" si="0"/>
        <v>1000000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>
        <v>1000000</v>
      </c>
      <c r="X15" s="34"/>
      <c r="Y15" s="34"/>
    </row>
    <row r="16" spans="1:25" ht="24">
      <c r="A16" s="64">
        <v>11</v>
      </c>
      <c r="B16" s="71" t="s">
        <v>12</v>
      </c>
      <c r="C16" s="54">
        <f t="shared" si="0"/>
        <v>0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.75">
      <c r="A17" s="64">
        <v>12</v>
      </c>
      <c r="B17" s="65" t="s">
        <v>13</v>
      </c>
      <c r="C17" s="54">
        <f t="shared" si="0"/>
        <v>1100000</v>
      </c>
      <c r="D17" s="66">
        <f aca="true" t="shared" si="4" ref="D17:Y17">D9+D11+D13</f>
        <v>0</v>
      </c>
      <c r="E17" s="67">
        <f t="shared" si="4"/>
        <v>0</v>
      </c>
      <c r="F17" s="67">
        <f t="shared" si="4"/>
        <v>0</v>
      </c>
      <c r="G17" s="67">
        <f t="shared" si="4"/>
        <v>0</v>
      </c>
      <c r="H17" s="67">
        <f t="shared" si="4"/>
        <v>0</v>
      </c>
      <c r="I17" s="67">
        <f t="shared" si="4"/>
        <v>0</v>
      </c>
      <c r="J17" s="67">
        <f t="shared" si="4"/>
        <v>0</v>
      </c>
      <c r="K17" s="67">
        <f t="shared" si="4"/>
        <v>0</v>
      </c>
      <c r="L17" s="67">
        <f t="shared" si="4"/>
        <v>0</v>
      </c>
      <c r="M17" s="67">
        <f t="shared" si="4"/>
        <v>0</v>
      </c>
      <c r="N17" s="67">
        <f t="shared" si="4"/>
        <v>0</v>
      </c>
      <c r="O17" s="67">
        <f t="shared" si="4"/>
        <v>0</v>
      </c>
      <c r="P17" s="67">
        <f t="shared" si="4"/>
        <v>0</v>
      </c>
      <c r="Q17" s="67">
        <f t="shared" si="4"/>
        <v>0</v>
      </c>
      <c r="R17" s="67">
        <f t="shared" si="4"/>
        <v>0</v>
      </c>
      <c r="S17" s="67">
        <f t="shared" si="4"/>
        <v>0</v>
      </c>
      <c r="T17" s="67">
        <f t="shared" si="4"/>
        <v>0</v>
      </c>
      <c r="U17" s="67">
        <f t="shared" si="4"/>
        <v>0</v>
      </c>
      <c r="V17" s="67">
        <f t="shared" si="4"/>
        <v>0</v>
      </c>
      <c r="W17" s="67">
        <f t="shared" si="4"/>
        <v>1100000</v>
      </c>
      <c r="X17" s="67">
        <f t="shared" si="4"/>
        <v>0</v>
      </c>
      <c r="Y17" s="67">
        <f t="shared" si="4"/>
        <v>0</v>
      </c>
    </row>
    <row r="18" spans="1:25" ht="12.75">
      <c r="A18" s="64">
        <v>13</v>
      </c>
      <c r="B18" s="71" t="s">
        <v>14</v>
      </c>
      <c r="C18" s="54">
        <f t="shared" si="0"/>
        <v>785758</v>
      </c>
      <c r="D18" s="33"/>
      <c r="E18" s="73">
        <v>785758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24">
      <c r="A19" s="64">
        <v>14</v>
      </c>
      <c r="B19" s="71" t="s">
        <v>15</v>
      </c>
      <c r="C19" s="54">
        <f t="shared" si="0"/>
        <v>5430800</v>
      </c>
      <c r="D19" s="48">
        <f aca="true" t="shared" si="5" ref="D19:Y19">SUM(D20:D23)</f>
        <v>0</v>
      </c>
      <c r="E19" s="37">
        <f t="shared" si="5"/>
        <v>2911930</v>
      </c>
      <c r="F19" s="37">
        <f t="shared" si="5"/>
        <v>0</v>
      </c>
      <c r="G19" s="37">
        <f t="shared" si="5"/>
        <v>0</v>
      </c>
      <c r="H19" s="37">
        <f t="shared" si="5"/>
        <v>0</v>
      </c>
      <c r="I19" s="37">
        <f t="shared" si="5"/>
        <v>0</v>
      </c>
      <c r="J19" s="37">
        <f t="shared" si="5"/>
        <v>0</v>
      </c>
      <c r="K19" s="37">
        <f t="shared" si="5"/>
        <v>0</v>
      </c>
      <c r="L19" s="37">
        <f t="shared" si="5"/>
        <v>0</v>
      </c>
      <c r="M19" s="37">
        <f t="shared" si="5"/>
        <v>0</v>
      </c>
      <c r="N19" s="37">
        <f t="shared" si="5"/>
        <v>0</v>
      </c>
      <c r="O19" s="37">
        <f t="shared" si="5"/>
        <v>760512</v>
      </c>
      <c r="P19" s="37">
        <f t="shared" si="5"/>
        <v>0</v>
      </c>
      <c r="Q19" s="37">
        <f t="shared" si="5"/>
        <v>0</v>
      </c>
      <c r="R19" s="37">
        <f t="shared" si="5"/>
        <v>1658358</v>
      </c>
      <c r="S19" s="37">
        <f t="shared" si="5"/>
        <v>0</v>
      </c>
      <c r="T19" s="37">
        <f t="shared" si="5"/>
        <v>0</v>
      </c>
      <c r="U19" s="37">
        <f t="shared" si="5"/>
        <v>0</v>
      </c>
      <c r="V19" s="37">
        <f t="shared" si="5"/>
        <v>0</v>
      </c>
      <c r="W19" s="37">
        <f t="shared" si="5"/>
        <v>100000</v>
      </c>
      <c r="X19" s="37">
        <f t="shared" si="5"/>
        <v>0</v>
      </c>
      <c r="Y19" s="37">
        <f t="shared" si="5"/>
        <v>0</v>
      </c>
    </row>
    <row r="20" spans="1:25" ht="24" customHeight="1">
      <c r="A20" s="64">
        <v>15</v>
      </c>
      <c r="B20" s="71" t="s">
        <v>145</v>
      </c>
      <c r="C20" s="54">
        <f t="shared" si="0"/>
        <v>100000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>
        <v>100000</v>
      </c>
      <c r="X20" s="34"/>
      <c r="Y20" s="34"/>
    </row>
    <row r="21" spans="1:25" ht="16.5" customHeight="1">
      <c r="A21" s="64">
        <v>16</v>
      </c>
      <c r="B21" s="71" t="s">
        <v>16</v>
      </c>
      <c r="C21" s="54">
        <f t="shared" si="0"/>
        <v>0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23.25" customHeight="1">
      <c r="A22" s="64">
        <v>17</v>
      </c>
      <c r="B22" s="71" t="s">
        <v>17</v>
      </c>
      <c r="C22" s="54">
        <f t="shared" si="0"/>
        <v>737640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>
        <v>737640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24">
      <c r="A23" s="64">
        <v>18</v>
      </c>
      <c r="B23" s="71" t="s">
        <v>18</v>
      </c>
      <c r="C23" s="54">
        <f t="shared" si="0"/>
        <v>4593160</v>
      </c>
      <c r="D23" s="33"/>
      <c r="E23" s="34">
        <v>2911930</v>
      </c>
      <c r="F23" s="34"/>
      <c r="G23" s="34"/>
      <c r="H23" s="34"/>
      <c r="I23" s="34"/>
      <c r="J23" s="34"/>
      <c r="K23" s="34"/>
      <c r="L23" s="34"/>
      <c r="M23" s="34"/>
      <c r="N23" s="34"/>
      <c r="O23" s="34">
        <v>22872</v>
      </c>
      <c r="P23" s="34"/>
      <c r="Q23" s="73"/>
      <c r="R23" s="73">
        <v>1658358</v>
      </c>
      <c r="S23" s="34"/>
      <c r="T23" s="34"/>
      <c r="U23" s="34">
        <v>0</v>
      </c>
      <c r="V23" s="34"/>
      <c r="W23" s="34"/>
      <c r="X23" s="34"/>
      <c r="Y23" s="34"/>
    </row>
    <row r="24" spans="1:25" ht="36">
      <c r="A24" s="64">
        <v>19</v>
      </c>
      <c r="B24" s="71" t="s">
        <v>19</v>
      </c>
      <c r="C24" s="54">
        <f t="shared" si="0"/>
        <v>500000</v>
      </c>
      <c r="D24" s="33">
        <v>500000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.75">
      <c r="A25" s="64">
        <v>20</v>
      </c>
      <c r="B25" s="71" t="s">
        <v>20</v>
      </c>
      <c r="C25" s="54">
        <f t="shared" si="0"/>
        <v>21896902</v>
      </c>
      <c r="D25" s="181">
        <v>10062471</v>
      </c>
      <c r="E25" s="34"/>
      <c r="F25" s="34"/>
      <c r="G25" s="34"/>
      <c r="H25" s="34"/>
      <c r="I25" s="34"/>
      <c r="J25" s="34">
        <v>10000000</v>
      </c>
      <c r="K25" s="34"/>
      <c r="L25" s="34"/>
      <c r="M25" s="34"/>
      <c r="N25" s="34"/>
      <c r="O25" s="34"/>
      <c r="P25" s="34"/>
      <c r="Q25" s="34"/>
      <c r="R25" s="34"/>
      <c r="S25" s="34">
        <v>250000</v>
      </c>
      <c r="T25" s="34"/>
      <c r="U25" s="34"/>
      <c r="V25" s="34"/>
      <c r="W25" s="34"/>
      <c r="X25" s="34"/>
      <c r="Y25" s="34">
        <f>1647483-63052</f>
        <v>1584431</v>
      </c>
    </row>
    <row r="26" spans="1:25" ht="12.75">
      <c r="A26" s="64">
        <v>21</v>
      </c>
      <c r="B26" s="65" t="s">
        <v>21</v>
      </c>
      <c r="C26" s="54">
        <f t="shared" si="0"/>
        <v>28613460</v>
      </c>
      <c r="D26" s="66">
        <f aca="true" t="shared" si="6" ref="D26:Y26">D18+D19+D24+D25</f>
        <v>10562471</v>
      </c>
      <c r="E26" s="67">
        <f t="shared" si="6"/>
        <v>3697688</v>
      </c>
      <c r="F26" s="67">
        <f t="shared" si="6"/>
        <v>0</v>
      </c>
      <c r="G26" s="67">
        <f t="shared" si="6"/>
        <v>0</v>
      </c>
      <c r="H26" s="67">
        <f t="shared" si="6"/>
        <v>0</v>
      </c>
      <c r="I26" s="67">
        <f t="shared" si="6"/>
        <v>0</v>
      </c>
      <c r="J26" s="67">
        <f t="shared" si="6"/>
        <v>10000000</v>
      </c>
      <c r="K26" s="67">
        <f t="shared" si="6"/>
        <v>0</v>
      </c>
      <c r="L26" s="67">
        <f t="shared" si="6"/>
        <v>0</v>
      </c>
      <c r="M26" s="67">
        <f t="shared" si="6"/>
        <v>0</v>
      </c>
      <c r="N26" s="67">
        <f t="shared" si="6"/>
        <v>0</v>
      </c>
      <c r="O26" s="67">
        <f t="shared" si="6"/>
        <v>760512</v>
      </c>
      <c r="P26" s="67">
        <f t="shared" si="6"/>
        <v>0</v>
      </c>
      <c r="Q26" s="67">
        <f t="shared" si="6"/>
        <v>0</v>
      </c>
      <c r="R26" s="67">
        <f t="shared" si="6"/>
        <v>1658358</v>
      </c>
      <c r="S26" s="67">
        <f t="shared" si="6"/>
        <v>250000</v>
      </c>
      <c r="T26" s="67">
        <f t="shared" si="6"/>
        <v>0</v>
      </c>
      <c r="U26" s="67">
        <f t="shared" si="6"/>
        <v>0</v>
      </c>
      <c r="V26" s="67">
        <f t="shared" si="6"/>
        <v>0</v>
      </c>
      <c r="W26" s="67">
        <f t="shared" si="6"/>
        <v>100000</v>
      </c>
      <c r="X26" s="67">
        <f t="shared" si="6"/>
        <v>0</v>
      </c>
      <c r="Y26" s="67">
        <f t="shared" si="6"/>
        <v>1584431</v>
      </c>
    </row>
    <row r="27" spans="1:25" ht="12.75">
      <c r="A27" s="64">
        <v>22</v>
      </c>
      <c r="B27" s="71" t="s">
        <v>22</v>
      </c>
      <c r="C27" s="54">
        <f t="shared" si="0"/>
        <v>0</v>
      </c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12.75">
      <c r="A28" s="64">
        <v>23</v>
      </c>
      <c r="B28" s="71" t="s">
        <v>23</v>
      </c>
      <c r="C28" s="54">
        <f t="shared" si="0"/>
        <v>66196</v>
      </c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>
        <v>66196</v>
      </c>
      <c r="Y28" s="34"/>
    </row>
    <row r="29" spans="1:25" ht="24">
      <c r="A29" s="64">
        <v>24</v>
      </c>
      <c r="B29" s="71" t="s">
        <v>24</v>
      </c>
      <c r="C29" s="54">
        <f t="shared" si="0"/>
        <v>157481</v>
      </c>
      <c r="D29" s="33">
        <v>157481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24">
      <c r="A30" s="64">
        <v>25</v>
      </c>
      <c r="B30" s="71" t="s">
        <v>25</v>
      </c>
      <c r="C30" s="54">
        <f t="shared" si="0"/>
        <v>3691478</v>
      </c>
      <c r="D30" s="33">
        <v>221102</v>
      </c>
      <c r="E30" s="34"/>
      <c r="F30" s="34"/>
      <c r="G30" s="34">
        <v>629921</v>
      </c>
      <c r="H30" s="34"/>
      <c r="I30" s="34">
        <v>616850</v>
      </c>
      <c r="J30" s="34"/>
      <c r="K30" s="34">
        <v>50000</v>
      </c>
      <c r="L30" s="34"/>
      <c r="M30" s="34">
        <v>141732</v>
      </c>
      <c r="N30" s="34">
        <v>212598</v>
      </c>
      <c r="O30" s="34">
        <v>1659433</v>
      </c>
      <c r="P30" s="34"/>
      <c r="Q30" s="34"/>
      <c r="R30" s="34">
        <v>78740</v>
      </c>
      <c r="S30" s="34"/>
      <c r="T30" s="34"/>
      <c r="U30" s="34">
        <v>33858</v>
      </c>
      <c r="V30" s="34">
        <v>47244</v>
      </c>
      <c r="W30" s="34"/>
      <c r="X30" s="34"/>
      <c r="Y30" s="34"/>
    </row>
    <row r="31" spans="1:25" ht="24">
      <c r="A31" s="64">
        <v>26</v>
      </c>
      <c r="B31" s="71" t="s">
        <v>26</v>
      </c>
      <c r="C31" s="54">
        <f t="shared" si="0"/>
        <v>943694</v>
      </c>
      <c r="D31" s="33">
        <v>102217</v>
      </c>
      <c r="E31" s="33">
        <f aca="true" t="shared" si="7" ref="E31:Y31">(SUM(E27:E30))*0.27</f>
        <v>0</v>
      </c>
      <c r="F31" s="33">
        <f t="shared" si="7"/>
        <v>0</v>
      </c>
      <c r="G31" s="33">
        <v>170079</v>
      </c>
      <c r="H31" s="33">
        <f t="shared" si="7"/>
        <v>0</v>
      </c>
      <c r="I31" s="33">
        <v>53150</v>
      </c>
      <c r="J31" s="33">
        <f t="shared" si="7"/>
        <v>0</v>
      </c>
      <c r="K31" s="33">
        <v>13500</v>
      </c>
      <c r="L31" s="33">
        <f t="shared" si="7"/>
        <v>0</v>
      </c>
      <c r="M31" s="33">
        <v>38268</v>
      </c>
      <c r="N31" s="33">
        <v>57402</v>
      </c>
      <c r="O31" s="33">
        <v>448047</v>
      </c>
      <c r="P31" s="33">
        <f t="shared" si="7"/>
        <v>0</v>
      </c>
      <c r="Q31" s="33">
        <f t="shared" si="7"/>
        <v>0</v>
      </c>
      <c r="R31" s="33">
        <v>21260</v>
      </c>
      <c r="S31" s="33">
        <f t="shared" si="7"/>
        <v>0</v>
      </c>
      <c r="T31" s="33">
        <f t="shared" si="7"/>
        <v>0</v>
      </c>
      <c r="U31" s="33">
        <v>9142</v>
      </c>
      <c r="V31" s="33">
        <v>12756</v>
      </c>
      <c r="W31" s="33">
        <f t="shared" si="7"/>
        <v>0</v>
      </c>
      <c r="X31" s="33">
        <v>17873</v>
      </c>
      <c r="Y31" s="33">
        <f t="shared" si="7"/>
        <v>0</v>
      </c>
    </row>
    <row r="32" spans="1:25" ht="12.75">
      <c r="A32" s="64">
        <v>27</v>
      </c>
      <c r="B32" s="65" t="s">
        <v>27</v>
      </c>
      <c r="C32" s="54">
        <f t="shared" si="0"/>
        <v>4858849</v>
      </c>
      <c r="D32" s="66">
        <f aca="true" t="shared" si="8" ref="D32:Y32">SUM(D27:D31)</f>
        <v>480800</v>
      </c>
      <c r="E32" s="67">
        <f t="shared" si="8"/>
        <v>0</v>
      </c>
      <c r="F32" s="67">
        <f t="shared" si="8"/>
        <v>0</v>
      </c>
      <c r="G32" s="67">
        <f t="shared" si="8"/>
        <v>800000</v>
      </c>
      <c r="H32" s="67">
        <f t="shared" si="8"/>
        <v>0</v>
      </c>
      <c r="I32" s="67">
        <f t="shared" si="8"/>
        <v>670000</v>
      </c>
      <c r="J32" s="67">
        <f t="shared" si="8"/>
        <v>0</v>
      </c>
      <c r="K32" s="67">
        <f t="shared" si="8"/>
        <v>63500</v>
      </c>
      <c r="L32" s="67">
        <f t="shared" si="8"/>
        <v>0</v>
      </c>
      <c r="M32" s="67">
        <f t="shared" si="8"/>
        <v>180000</v>
      </c>
      <c r="N32" s="67">
        <f t="shared" si="8"/>
        <v>270000</v>
      </c>
      <c r="O32" s="67">
        <f t="shared" si="8"/>
        <v>2107480</v>
      </c>
      <c r="P32" s="67">
        <f t="shared" si="8"/>
        <v>0</v>
      </c>
      <c r="Q32" s="67">
        <f t="shared" si="8"/>
        <v>0</v>
      </c>
      <c r="R32" s="67">
        <f t="shared" si="8"/>
        <v>100000</v>
      </c>
      <c r="S32" s="67">
        <f t="shared" si="8"/>
        <v>0</v>
      </c>
      <c r="T32" s="67">
        <f t="shared" si="8"/>
        <v>0</v>
      </c>
      <c r="U32" s="67">
        <f t="shared" si="8"/>
        <v>43000</v>
      </c>
      <c r="V32" s="67">
        <f t="shared" si="8"/>
        <v>60000</v>
      </c>
      <c r="W32" s="67">
        <f t="shared" si="8"/>
        <v>0</v>
      </c>
      <c r="X32" s="67">
        <f t="shared" si="8"/>
        <v>84069</v>
      </c>
      <c r="Y32" s="67">
        <f t="shared" si="8"/>
        <v>0</v>
      </c>
    </row>
    <row r="33" spans="1:25" ht="12.75">
      <c r="A33" s="64">
        <v>28</v>
      </c>
      <c r="B33" s="71" t="s">
        <v>28</v>
      </c>
      <c r="C33" s="54">
        <f t="shared" si="0"/>
        <v>1826420</v>
      </c>
      <c r="D33" s="33"/>
      <c r="E33" s="34"/>
      <c r="F33" s="34">
        <v>1049487</v>
      </c>
      <c r="G33" s="34"/>
      <c r="H33" s="34"/>
      <c r="I33" s="34"/>
      <c r="J33" s="34"/>
      <c r="K33" s="34"/>
      <c r="L33" s="34">
        <v>776933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.75">
      <c r="A34" s="64">
        <v>29</v>
      </c>
      <c r="B34" s="71" t="s">
        <v>29</v>
      </c>
      <c r="C34" s="54">
        <f t="shared" si="0"/>
        <v>0</v>
      </c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.75">
      <c r="A35" s="64">
        <v>30</v>
      </c>
      <c r="B35" s="71" t="s">
        <v>30</v>
      </c>
      <c r="C35" s="54">
        <f t="shared" si="0"/>
        <v>0</v>
      </c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24">
      <c r="A36" s="64">
        <v>31</v>
      </c>
      <c r="B36" s="71" t="s">
        <v>234</v>
      </c>
      <c r="C36" s="54">
        <f t="shared" si="0"/>
        <v>493133</v>
      </c>
      <c r="D36" s="33">
        <f>(SUM(D33:D35))*0.27</f>
        <v>0</v>
      </c>
      <c r="E36" s="33"/>
      <c r="F36" s="33">
        <v>283361</v>
      </c>
      <c r="G36" s="33"/>
      <c r="H36" s="33"/>
      <c r="I36" s="33"/>
      <c r="J36" s="33"/>
      <c r="K36" s="33"/>
      <c r="L36" s="33">
        <v>209772</v>
      </c>
      <c r="M36" s="33">
        <f aca="true" t="shared" si="9" ref="M36:Y36">(SUM(M33:M35))*0.27</f>
        <v>0</v>
      </c>
      <c r="N36" s="33">
        <f t="shared" si="9"/>
        <v>0</v>
      </c>
      <c r="O36" s="33"/>
      <c r="P36" s="33"/>
      <c r="Q36" s="33"/>
      <c r="R36" s="33"/>
      <c r="S36" s="33">
        <f t="shared" si="9"/>
        <v>0</v>
      </c>
      <c r="T36" s="33">
        <f t="shared" si="9"/>
        <v>0</v>
      </c>
      <c r="U36" s="33">
        <f t="shared" si="9"/>
        <v>0</v>
      </c>
      <c r="V36" s="33"/>
      <c r="W36" s="33">
        <f t="shared" si="9"/>
        <v>0</v>
      </c>
      <c r="X36" s="33">
        <f t="shared" si="9"/>
        <v>0</v>
      </c>
      <c r="Y36" s="33">
        <f t="shared" si="9"/>
        <v>0</v>
      </c>
    </row>
    <row r="37" spans="1:25" ht="12.75">
      <c r="A37" s="64">
        <v>32</v>
      </c>
      <c r="B37" s="65" t="s">
        <v>31</v>
      </c>
      <c r="C37" s="54">
        <f t="shared" si="0"/>
        <v>2319553</v>
      </c>
      <c r="D37" s="66">
        <f aca="true" t="shared" si="10" ref="D37:Y37">SUM(D33:D36)</f>
        <v>0</v>
      </c>
      <c r="E37" s="66">
        <f t="shared" si="10"/>
        <v>0</v>
      </c>
      <c r="F37" s="66">
        <f t="shared" si="10"/>
        <v>1332848</v>
      </c>
      <c r="G37" s="66">
        <f t="shared" si="10"/>
        <v>0</v>
      </c>
      <c r="H37" s="66">
        <f t="shared" si="10"/>
        <v>0</v>
      </c>
      <c r="I37" s="66">
        <f t="shared" si="10"/>
        <v>0</v>
      </c>
      <c r="J37" s="66">
        <f t="shared" si="10"/>
        <v>0</v>
      </c>
      <c r="K37" s="66">
        <f t="shared" si="10"/>
        <v>0</v>
      </c>
      <c r="L37" s="66">
        <f t="shared" si="10"/>
        <v>986705</v>
      </c>
      <c r="M37" s="66">
        <f t="shared" si="10"/>
        <v>0</v>
      </c>
      <c r="N37" s="66">
        <f t="shared" si="10"/>
        <v>0</v>
      </c>
      <c r="O37" s="66">
        <f t="shared" si="10"/>
        <v>0</v>
      </c>
      <c r="P37" s="66">
        <f t="shared" si="10"/>
        <v>0</v>
      </c>
      <c r="Q37" s="66">
        <f t="shared" si="10"/>
        <v>0</v>
      </c>
      <c r="R37" s="66">
        <f t="shared" si="10"/>
        <v>0</v>
      </c>
      <c r="S37" s="66">
        <f t="shared" si="10"/>
        <v>0</v>
      </c>
      <c r="T37" s="66">
        <f t="shared" si="10"/>
        <v>0</v>
      </c>
      <c r="U37" s="66">
        <f t="shared" si="10"/>
        <v>0</v>
      </c>
      <c r="V37" s="66">
        <f t="shared" si="10"/>
        <v>0</v>
      </c>
      <c r="W37" s="66">
        <f t="shared" si="10"/>
        <v>0</v>
      </c>
      <c r="X37" s="66">
        <f t="shared" si="10"/>
        <v>0</v>
      </c>
      <c r="Y37" s="66">
        <f t="shared" si="10"/>
        <v>0</v>
      </c>
    </row>
    <row r="38" spans="1:25" ht="24">
      <c r="A38" s="64">
        <v>33</v>
      </c>
      <c r="B38" s="71" t="s">
        <v>32</v>
      </c>
      <c r="C38" s="54">
        <f t="shared" si="0"/>
        <v>0</v>
      </c>
      <c r="D38" s="72">
        <f aca="true" t="shared" si="11" ref="D38:Y38">SUM(D39:D41)</f>
        <v>0</v>
      </c>
      <c r="E38" s="36">
        <f t="shared" si="11"/>
        <v>0</v>
      </c>
      <c r="F38" s="36">
        <f t="shared" si="11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36">
        <f t="shared" si="11"/>
        <v>0</v>
      </c>
      <c r="L38" s="36">
        <f t="shared" si="11"/>
        <v>0</v>
      </c>
      <c r="M38" s="36">
        <f t="shared" si="11"/>
        <v>0</v>
      </c>
      <c r="N38" s="36">
        <f t="shared" si="11"/>
        <v>0</v>
      </c>
      <c r="O38" s="36">
        <f t="shared" si="11"/>
        <v>0</v>
      </c>
      <c r="P38" s="36">
        <f t="shared" si="11"/>
        <v>0</v>
      </c>
      <c r="Q38" s="36">
        <f t="shared" si="11"/>
        <v>0</v>
      </c>
      <c r="R38" s="36">
        <f t="shared" si="11"/>
        <v>0</v>
      </c>
      <c r="S38" s="36">
        <f t="shared" si="11"/>
        <v>0</v>
      </c>
      <c r="T38" s="36">
        <f t="shared" si="11"/>
        <v>0</v>
      </c>
      <c r="U38" s="36">
        <f t="shared" si="11"/>
        <v>0</v>
      </c>
      <c r="V38" s="36"/>
      <c r="W38" s="36">
        <f t="shared" si="11"/>
        <v>0</v>
      </c>
      <c r="X38" s="36">
        <f t="shared" si="11"/>
        <v>0</v>
      </c>
      <c r="Y38" s="36">
        <f t="shared" si="11"/>
        <v>0</v>
      </c>
    </row>
    <row r="39" spans="1:25" ht="12.75">
      <c r="A39" s="64">
        <v>34</v>
      </c>
      <c r="B39" s="71" t="s">
        <v>33</v>
      </c>
      <c r="C39" s="54">
        <f t="shared" si="0"/>
        <v>0</v>
      </c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24">
      <c r="A40" s="64">
        <v>35</v>
      </c>
      <c r="B40" s="71" t="s">
        <v>34</v>
      </c>
      <c r="C40" s="54">
        <f t="shared" si="0"/>
        <v>0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24">
      <c r="A41" s="64">
        <v>36</v>
      </c>
      <c r="B41" s="71" t="s">
        <v>35</v>
      </c>
      <c r="C41" s="54">
        <f t="shared" si="0"/>
        <v>0</v>
      </c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.75">
      <c r="A42" s="64">
        <v>37</v>
      </c>
      <c r="B42" s="65" t="s">
        <v>36</v>
      </c>
      <c r="C42" s="54">
        <f t="shared" si="0"/>
        <v>0</v>
      </c>
      <c r="D42" s="66">
        <f aca="true" t="shared" si="12" ref="D42:Y42">D38</f>
        <v>0</v>
      </c>
      <c r="E42" s="67">
        <f t="shared" si="12"/>
        <v>0</v>
      </c>
      <c r="F42" s="67">
        <f t="shared" si="12"/>
        <v>0</v>
      </c>
      <c r="G42" s="67">
        <f t="shared" si="12"/>
        <v>0</v>
      </c>
      <c r="H42" s="67">
        <f t="shared" si="12"/>
        <v>0</v>
      </c>
      <c r="I42" s="67">
        <f t="shared" si="12"/>
        <v>0</v>
      </c>
      <c r="J42" s="67">
        <f t="shared" si="12"/>
        <v>0</v>
      </c>
      <c r="K42" s="67">
        <f t="shared" si="12"/>
        <v>0</v>
      </c>
      <c r="L42" s="67">
        <f t="shared" si="12"/>
        <v>0</v>
      </c>
      <c r="M42" s="67">
        <f t="shared" si="12"/>
        <v>0</v>
      </c>
      <c r="N42" s="67">
        <f t="shared" si="12"/>
        <v>0</v>
      </c>
      <c r="O42" s="67">
        <f t="shared" si="12"/>
        <v>0</v>
      </c>
      <c r="P42" s="67">
        <f t="shared" si="12"/>
        <v>0</v>
      </c>
      <c r="Q42" s="67">
        <f t="shared" si="12"/>
        <v>0</v>
      </c>
      <c r="R42" s="67">
        <f t="shared" si="12"/>
        <v>0</v>
      </c>
      <c r="S42" s="67">
        <f t="shared" si="12"/>
        <v>0</v>
      </c>
      <c r="T42" s="67">
        <f t="shared" si="12"/>
        <v>0</v>
      </c>
      <c r="U42" s="67">
        <f t="shared" si="12"/>
        <v>0</v>
      </c>
      <c r="V42" s="67">
        <f t="shared" si="12"/>
        <v>0</v>
      </c>
      <c r="W42" s="67">
        <f t="shared" si="12"/>
        <v>0</v>
      </c>
      <c r="X42" s="67">
        <f t="shared" si="12"/>
        <v>0</v>
      </c>
      <c r="Y42" s="67">
        <f t="shared" si="12"/>
        <v>0</v>
      </c>
    </row>
    <row r="43" spans="1:25" ht="12.75">
      <c r="A43" s="64">
        <v>38</v>
      </c>
      <c r="B43" s="74" t="s">
        <v>37</v>
      </c>
      <c r="C43" s="54">
        <f t="shared" si="0"/>
        <v>83870401</v>
      </c>
      <c r="D43" s="75">
        <f aca="true" t="shared" si="13" ref="D43:Y43">D6+D7+D8+D17+D26+D32+D37+D42</f>
        <v>25852858</v>
      </c>
      <c r="E43" s="76">
        <f t="shared" si="13"/>
        <v>3697688</v>
      </c>
      <c r="F43" s="76">
        <f t="shared" si="13"/>
        <v>1938848</v>
      </c>
      <c r="G43" s="76">
        <f t="shared" si="13"/>
        <v>2297000</v>
      </c>
      <c r="H43" s="76">
        <f t="shared" si="13"/>
        <v>3425388</v>
      </c>
      <c r="I43" s="76">
        <f t="shared" si="13"/>
        <v>4519520</v>
      </c>
      <c r="J43" s="76">
        <f t="shared" si="13"/>
        <v>15720178</v>
      </c>
      <c r="K43" s="76">
        <f t="shared" si="13"/>
        <v>6388249</v>
      </c>
      <c r="L43" s="76">
        <f t="shared" si="13"/>
        <v>2221410</v>
      </c>
      <c r="M43" s="76">
        <f t="shared" si="13"/>
        <v>2332858</v>
      </c>
      <c r="N43" s="76">
        <f t="shared" si="13"/>
        <v>1001900</v>
      </c>
      <c r="O43" s="76">
        <f t="shared" si="13"/>
        <v>2867992</v>
      </c>
      <c r="P43" s="76">
        <f t="shared" si="13"/>
        <v>0</v>
      </c>
      <c r="Q43" s="76">
        <f t="shared" si="13"/>
        <v>0</v>
      </c>
      <c r="R43" s="76">
        <f t="shared" si="13"/>
        <v>5035721</v>
      </c>
      <c r="S43" s="76">
        <f t="shared" si="13"/>
        <v>2120201</v>
      </c>
      <c r="T43" s="76">
        <f t="shared" si="13"/>
        <v>135090</v>
      </c>
      <c r="U43" s="76">
        <f t="shared" si="13"/>
        <v>43000</v>
      </c>
      <c r="V43" s="76">
        <f t="shared" si="13"/>
        <v>60000</v>
      </c>
      <c r="W43" s="76">
        <f t="shared" si="13"/>
        <v>2219000</v>
      </c>
      <c r="X43" s="76">
        <f t="shared" si="13"/>
        <v>284069</v>
      </c>
      <c r="Y43" s="76">
        <f t="shared" si="13"/>
        <v>1709431</v>
      </c>
    </row>
    <row r="44" spans="1:25" ht="24">
      <c r="A44" s="64">
        <v>39</v>
      </c>
      <c r="B44" s="71" t="s">
        <v>38</v>
      </c>
      <c r="C44" s="54">
        <f t="shared" si="0"/>
        <v>1578565</v>
      </c>
      <c r="D44" s="33"/>
      <c r="E44" s="34">
        <f>1457126+121439</f>
        <v>1578565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ht="24">
      <c r="A45" s="64">
        <v>40</v>
      </c>
      <c r="B45" s="71" t="s">
        <v>39</v>
      </c>
      <c r="C45" s="54">
        <f t="shared" si="0"/>
        <v>0</v>
      </c>
      <c r="D45" s="33">
        <f>'[1]1'!C69</f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12.75">
      <c r="A46" s="64">
        <v>41</v>
      </c>
      <c r="B46" s="71" t="s">
        <v>40</v>
      </c>
      <c r="C46" s="54">
        <f t="shared" si="0"/>
        <v>1578565</v>
      </c>
      <c r="D46" s="72">
        <f aca="true" t="shared" si="14" ref="D46:Y46">SUM(D44:D45)</f>
        <v>0</v>
      </c>
      <c r="E46" s="36">
        <f t="shared" si="14"/>
        <v>1578565</v>
      </c>
      <c r="F46" s="36">
        <f t="shared" si="14"/>
        <v>0</v>
      </c>
      <c r="G46" s="36">
        <f t="shared" si="14"/>
        <v>0</v>
      </c>
      <c r="H46" s="36">
        <f t="shared" si="14"/>
        <v>0</v>
      </c>
      <c r="I46" s="36">
        <f t="shared" si="14"/>
        <v>0</v>
      </c>
      <c r="J46" s="36">
        <f t="shared" si="14"/>
        <v>0</v>
      </c>
      <c r="K46" s="36">
        <f t="shared" si="14"/>
        <v>0</v>
      </c>
      <c r="L46" s="36">
        <f t="shared" si="14"/>
        <v>0</v>
      </c>
      <c r="M46" s="36">
        <f t="shared" si="14"/>
        <v>0</v>
      </c>
      <c r="N46" s="36">
        <f t="shared" si="14"/>
        <v>0</v>
      </c>
      <c r="O46" s="36">
        <f t="shared" si="14"/>
        <v>0</v>
      </c>
      <c r="P46" s="36">
        <f t="shared" si="14"/>
        <v>0</v>
      </c>
      <c r="Q46" s="36">
        <f t="shared" si="14"/>
        <v>0</v>
      </c>
      <c r="R46" s="36">
        <f t="shared" si="14"/>
        <v>0</v>
      </c>
      <c r="S46" s="36">
        <f t="shared" si="14"/>
        <v>0</v>
      </c>
      <c r="T46" s="36">
        <f t="shared" si="14"/>
        <v>0</v>
      </c>
      <c r="U46" s="36">
        <f t="shared" si="14"/>
        <v>0</v>
      </c>
      <c r="V46" s="36">
        <f t="shared" si="14"/>
        <v>0</v>
      </c>
      <c r="W46" s="36">
        <f t="shared" si="14"/>
        <v>0</v>
      </c>
      <c r="X46" s="36">
        <f t="shared" si="14"/>
        <v>0</v>
      </c>
      <c r="Y46" s="36">
        <f t="shared" si="14"/>
        <v>0</v>
      </c>
    </row>
    <row r="47" spans="1:25" ht="13.5" thickBot="1">
      <c r="A47" s="64">
        <v>42</v>
      </c>
      <c r="B47" s="77" t="s">
        <v>41</v>
      </c>
      <c r="C47" s="54">
        <f t="shared" si="0"/>
        <v>1578565</v>
      </c>
      <c r="D47" s="78">
        <f aca="true" t="shared" si="15" ref="D47:Y47">D46</f>
        <v>0</v>
      </c>
      <c r="E47" s="79">
        <f t="shared" si="15"/>
        <v>1578565</v>
      </c>
      <c r="F47" s="79">
        <f t="shared" si="15"/>
        <v>0</v>
      </c>
      <c r="G47" s="79">
        <f t="shared" si="15"/>
        <v>0</v>
      </c>
      <c r="H47" s="79">
        <f t="shared" si="15"/>
        <v>0</v>
      </c>
      <c r="I47" s="79">
        <f t="shared" si="15"/>
        <v>0</v>
      </c>
      <c r="J47" s="79">
        <f t="shared" si="15"/>
        <v>0</v>
      </c>
      <c r="K47" s="79">
        <f t="shared" si="15"/>
        <v>0</v>
      </c>
      <c r="L47" s="79">
        <f t="shared" si="15"/>
        <v>0</v>
      </c>
      <c r="M47" s="79">
        <f t="shared" si="15"/>
        <v>0</v>
      </c>
      <c r="N47" s="79">
        <f t="shared" si="15"/>
        <v>0</v>
      </c>
      <c r="O47" s="79">
        <f t="shared" si="15"/>
        <v>0</v>
      </c>
      <c r="P47" s="79">
        <f t="shared" si="15"/>
        <v>0</v>
      </c>
      <c r="Q47" s="79">
        <f t="shared" si="15"/>
        <v>0</v>
      </c>
      <c r="R47" s="79">
        <f t="shared" si="15"/>
        <v>0</v>
      </c>
      <c r="S47" s="79">
        <f t="shared" si="15"/>
        <v>0</v>
      </c>
      <c r="T47" s="79">
        <f t="shared" si="15"/>
        <v>0</v>
      </c>
      <c r="U47" s="79">
        <f t="shared" si="15"/>
        <v>0</v>
      </c>
      <c r="V47" s="79">
        <f t="shared" si="15"/>
        <v>0</v>
      </c>
      <c r="W47" s="79">
        <f t="shared" si="15"/>
        <v>0</v>
      </c>
      <c r="X47" s="79">
        <f t="shared" si="15"/>
        <v>0</v>
      </c>
      <c r="Y47" s="79">
        <f t="shared" si="15"/>
        <v>0</v>
      </c>
    </row>
    <row r="48" spans="1:25" ht="14.25" thickBot="1" thickTop="1">
      <c r="A48" s="64">
        <v>43</v>
      </c>
      <c r="B48" s="80" t="s">
        <v>42</v>
      </c>
      <c r="C48" s="55">
        <f t="shared" si="0"/>
        <v>85448966</v>
      </c>
      <c r="D48" s="44">
        <f aca="true" t="shared" si="16" ref="D48:Y48">D43+D47</f>
        <v>25852858</v>
      </c>
      <c r="E48" s="81">
        <f t="shared" si="16"/>
        <v>5276253</v>
      </c>
      <c r="F48" s="81">
        <f t="shared" si="16"/>
        <v>1938848</v>
      </c>
      <c r="G48" s="81">
        <f t="shared" si="16"/>
        <v>2297000</v>
      </c>
      <c r="H48" s="81">
        <f t="shared" si="16"/>
        <v>3425388</v>
      </c>
      <c r="I48" s="81">
        <f t="shared" si="16"/>
        <v>4519520</v>
      </c>
      <c r="J48" s="81">
        <f t="shared" si="16"/>
        <v>15720178</v>
      </c>
      <c r="K48" s="81">
        <f t="shared" si="16"/>
        <v>6388249</v>
      </c>
      <c r="L48" s="81">
        <f t="shared" si="16"/>
        <v>2221410</v>
      </c>
      <c r="M48" s="81">
        <f t="shared" si="16"/>
        <v>2332858</v>
      </c>
      <c r="N48" s="81">
        <f t="shared" si="16"/>
        <v>1001900</v>
      </c>
      <c r="O48" s="81">
        <f t="shared" si="16"/>
        <v>2867992</v>
      </c>
      <c r="P48" s="81">
        <f t="shared" si="16"/>
        <v>0</v>
      </c>
      <c r="Q48" s="81">
        <f t="shared" si="16"/>
        <v>0</v>
      </c>
      <c r="R48" s="81">
        <f t="shared" si="16"/>
        <v>5035721</v>
      </c>
      <c r="S48" s="81">
        <f t="shared" si="16"/>
        <v>2120201</v>
      </c>
      <c r="T48" s="81">
        <f t="shared" si="16"/>
        <v>135090</v>
      </c>
      <c r="U48" s="81">
        <f t="shared" si="16"/>
        <v>43000</v>
      </c>
      <c r="V48" s="81">
        <f t="shared" si="16"/>
        <v>60000</v>
      </c>
      <c r="W48" s="81">
        <f t="shared" si="16"/>
        <v>2219000</v>
      </c>
      <c r="X48" s="81">
        <f t="shared" si="16"/>
        <v>284069</v>
      </c>
      <c r="Y48" s="81">
        <f t="shared" si="16"/>
        <v>1709431</v>
      </c>
    </row>
    <row r="49" ht="13.5" thickTop="1">
      <c r="C49" s="82">
        <f>'1.'!C73-6!C48</f>
        <v>0</v>
      </c>
    </row>
    <row r="50" ht="12.75">
      <c r="C50" s="82"/>
    </row>
    <row r="51" ht="12.75">
      <c r="C51" s="82"/>
    </row>
    <row r="52" ht="12.75">
      <c r="C52" s="82"/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55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6.375" style="32" customWidth="1"/>
    <col min="2" max="2" width="36.125" style="32" customWidth="1"/>
    <col min="3" max="3" width="10.25390625" style="32" customWidth="1"/>
    <col min="4" max="4" width="10.875" style="32" customWidth="1"/>
    <col min="5" max="5" width="8.75390625" style="32" customWidth="1"/>
    <col min="6" max="6" width="9.875" style="32" customWidth="1"/>
    <col min="7" max="9" width="8.75390625" style="32" customWidth="1"/>
    <col min="10" max="10" width="10.00390625" style="32" customWidth="1"/>
    <col min="11" max="15" width="8.75390625" style="32" customWidth="1"/>
    <col min="16" max="16" width="7.25390625" style="32" customWidth="1"/>
    <col min="17" max="17" width="7.625" style="32" customWidth="1"/>
    <col min="18" max="18" width="9.00390625" style="32" customWidth="1"/>
    <col min="19" max="19" width="8.75390625" style="32" customWidth="1"/>
    <col min="20" max="20" width="7.375" style="32" customWidth="1"/>
    <col min="21" max="25" width="8.75390625" style="32" customWidth="1"/>
    <col min="26" max="26" width="6.25390625" style="0" customWidth="1"/>
  </cols>
  <sheetData>
    <row r="1" spans="2:4" ht="12.75">
      <c r="B1" s="189" t="s">
        <v>120</v>
      </c>
      <c r="C1" s="32" t="s">
        <v>290</v>
      </c>
      <c r="D1" s="31" t="s">
        <v>293</v>
      </c>
    </row>
    <row r="2" spans="2:4" ht="18.75">
      <c r="B2" s="185" t="s">
        <v>236</v>
      </c>
      <c r="C2" s="156" t="s">
        <v>284</v>
      </c>
      <c r="D2" s="49"/>
    </row>
    <row r="3" spans="2:3" ht="12.75">
      <c r="B3" s="57" t="s">
        <v>108</v>
      </c>
      <c r="C3" s="32" t="s">
        <v>109</v>
      </c>
    </row>
    <row r="4" spans="1:25" s="191" customFormat="1" ht="12.75">
      <c r="A4" s="58"/>
      <c r="B4" s="5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36.75" thickBot="1">
      <c r="A5" s="192" t="s">
        <v>0</v>
      </c>
      <c r="B5" s="193" t="s">
        <v>1</v>
      </c>
      <c r="C5" s="63" t="s">
        <v>289</v>
      </c>
      <c r="D5" s="51" t="s">
        <v>121</v>
      </c>
      <c r="E5" s="51" t="s">
        <v>140</v>
      </c>
      <c r="F5" s="51" t="s">
        <v>123</v>
      </c>
      <c r="G5" s="51" t="s">
        <v>134</v>
      </c>
      <c r="H5" s="51" t="s">
        <v>125</v>
      </c>
      <c r="I5" s="51" t="s">
        <v>135</v>
      </c>
      <c r="J5" s="51" t="s">
        <v>124</v>
      </c>
      <c r="K5" s="51" t="s">
        <v>237</v>
      </c>
      <c r="L5" s="51" t="s">
        <v>144</v>
      </c>
      <c r="M5" s="51" t="s">
        <v>247</v>
      </c>
      <c r="N5" s="51" t="s">
        <v>127</v>
      </c>
      <c r="O5" s="51" t="s">
        <v>136</v>
      </c>
      <c r="P5" s="51" t="s">
        <v>129</v>
      </c>
      <c r="Q5" s="51" t="s">
        <v>130</v>
      </c>
      <c r="R5" s="51" t="s">
        <v>128</v>
      </c>
      <c r="S5" s="51" t="s">
        <v>131</v>
      </c>
      <c r="T5" s="51" t="s">
        <v>141</v>
      </c>
      <c r="U5" s="51" t="s">
        <v>238</v>
      </c>
      <c r="V5" s="51" t="s">
        <v>274</v>
      </c>
      <c r="W5" s="51" t="s">
        <v>137</v>
      </c>
      <c r="X5" s="51" t="s">
        <v>259</v>
      </c>
      <c r="Y5" s="29" t="s">
        <v>239</v>
      </c>
    </row>
    <row r="6" spans="1:26" ht="12.75">
      <c r="A6" s="64">
        <v>1</v>
      </c>
      <c r="B6" s="65" t="s">
        <v>2</v>
      </c>
      <c r="C6" s="53">
        <f aca="true" t="shared" si="0" ref="C6:C48">SUM(D6:Y6)</f>
        <v>6923625</v>
      </c>
      <c r="D6" s="66">
        <v>3193419</v>
      </c>
      <c r="E6" s="67"/>
      <c r="F6" s="67"/>
      <c r="G6" s="67"/>
      <c r="H6" s="67"/>
      <c r="I6" s="67">
        <v>1180500</v>
      </c>
      <c r="J6" s="67"/>
      <c r="K6" s="67">
        <v>1858174</v>
      </c>
      <c r="L6" s="67"/>
      <c r="M6" s="67">
        <v>454000</v>
      </c>
      <c r="N6" s="67">
        <v>237532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182">
        <f>C6/'[2]6'!C6*100</f>
        <v>40.569640557774875</v>
      </c>
    </row>
    <row r="7" spans="1:26" ht="24">
      <c r="A7" s="64">
        <v>2</v>
      </c>
      <c r="B7" s="65" t="s">
        <v>3</v>
      </c>
      <c r="C7" s="54">
        <f t="shared" si="0"/>
        <v>1204531</v>
      </c>
      <c r="D7" s="66">
        <v>660270</v>
      </c>
      <c r="E7" s="67"/>
      <c r="F7" s="67"/>
      <c r="G7" s="67"/>
      <c r="H7" s="67"/>
      <c r="I7" s="67">
        <v>231909</v>
      </c>
      <c r="J7" s="67"/>
      <c r="K7" s="67">
        <v>187425</v>
      </c>
      <c r="L7" s="67"/>
      <c r="M7" s="67">
        <v>89387</v>
      </c>
      <c r="N7" s="67">
        <v>35540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82">
        <f>C7/'[2]6'!C7*100</f>
        <v>41.26506632901783</v>
      </c>
    </row>
    <row r="8" spans="1:26" ht="12.75">
      <c r="A8" s="64">
        <v>3</v>
      </c>
      <c r="B8" s="68" t="s">
        <v>4</v>
      </c>
      <c r="C8" s="54">
        <f t="shared" si="0"/>
        <v>10706834</v>
      </c>
      <c r="D8" s="69">
        <v>1902446</v>
      </c>
      <c r="E8" s="70"/>
      <c r="F8" s="70">
        <v>16139</v>
      </c>
      <c r="G8" s="70">
        <v>849504</v>
      </c>
      <c r="H8" s="70">
        <v>2722961</v>
      </c>
      <c r="I8" s="70">
        <v>341603</v>
      </c>
      <c r="J8" s="67">
        <v>1586423</v>
      </c>
      <c r="K8" s="70">
        <v>137754</v>
      </c>
      <c r="L8" s="70">
        <v>388500</v>
      </c>
      <c r="M8" s="70">
        <v>450461</v>
      </c>
      <c r="N8" s="70">
        <v>74825</v>
      </c>
      <c r="O8" s="67"/>
      <c r="P8" s="70"/>
      <c r="Q8" s="70"/>
      <c r="R8" s="70">
        <v>950875</v>
      </c>
      <c r="S8" s="67">
        <v>1019860</v>
      </c>
      <c r="T8" s="70"/>
      <c r="U8" s="70"/>
      <c r="V8" s="70"/>
      <c r="W8" s="70">
        <v>180000</v>
      </c>
      <c r="X8" s="70"/>
      <c r="Y8" s="67">
        <v>85483</v>
      </c>
      <c r="Z8" s="182">
        <f>C8/'[2]6'!C8*100</f>
        <v>40.81209825503943</v>
      </c>
    </row>
    <row r="9" spans="1:26" ht="12.75">
      <c r="A9" s="64">
        <v>4</v>
      </c>
      <c r="B9" s="71" t="s">
        <v>5</v>
      </c>
      <c r="C9" s="54">
        <f t="shared" si="0"/>
        <v>0</v>
      </c>
      <c r="D9" s="72">
        <f aca="true" t="shared" si="1" ref="D9:Y9">D10</f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6">
        <f t="shared" si="1"/>
        <v>0</v>
      </c>
      <c r="I9" s="36">
        <f t="shared" si="1"/>
        <v>0</v>
      </c>
      <c r="J9" s="36">
        <f t="shared" si="1"/>
        <v>0</v>
      </c>
      <c r="K9" s="36">
        <f t="shared" si="1"/>
        <v>0</v>
      </c>
      <c r="L9" s="36">
        <f t="shared" si="1"/>
        <v>0</v>
      </c>
      <c r="M9" s="36">
        <f t="shared" si="1"/>
        <v>0</v>
      </c>
      <c r="N9" s="36">
        <f t="shared" si="1"/>
        <v>0</v>
      </c>
      <c r="O9" s="36">
        <f t="shared" si="1"/>
        <v>0</v>
      </c>
      <c r="P9" s="36">
        <f t="shared" si="1"/>
        <v>0</v>
      </c>
      <c r="Q9" s="36">
        <f t="shared" si="1"/>
        <v>0</v>
      </c>
      <c r="R9" s="36">
        <f t="shared" si="1"/>
        <v>0</v>
      </c>
      <c r="S9" s="36">
        <f t="shared" si="1"/>
        <v>0</v>
      </c>
      <c r="T9" s="36">
        <f t="shared" si="1"/>
        <v>0</v>
      </c>
      <c r="U9" s="36">
        <f t="shared" si="1"/>
        <v>0</v>
      </c>
      <c r="V9" s="36"/>
      <c r="W9" s="36">
        <f t="shared" si="1"/>
        <v>0</v>
      </c>
      <c r="X9" s="36">
        <f t="shared" si="1"/>
        <v>0</v>
      </c>
      <c r="Y9" s="36">
        <f t="shared" si="1"/>
        <v>0</v>
      </c>
      <c r="Z9" s="182" t="e">
        <f>C9/'[2]6'!C9*100</f>
        <v>#DIV/0!</v>
      </c>
    </row>
    <row r="10" spans="1:26" ht="24">
      <c r="A10" s="64">
        <v>5</v>
      </c>
      <c r="B10" s="71" t="s">
        <v>6</v>
      </c>
      <c r="C10" s="54">
        <f t="shared" si="0"/>
        <v>0</v>
      </c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82" t="e">
        <f>C10/'[2]6'!C10*100</f>
        <v>#DIV/0!</v>
      </c>
    </row>
    <row r="11" spans="1:26" ht="24">
      <c r="A11" s="64">
        <v>6</v>
      </c>
      <c r="B11" s="71" t="s">
        <v>7</v>
      </c>
      <c r="C11" s="54">
        <f t="shared" si="0"/>
        <v>0</v>
      </c>
      <c r="D11" s="72">
        <f aca="true" t="shared" si="2" ref="D11:Y11">D12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  <c r="Q11" s="36">
        <f t="shared" si="2"/>
        <v>0</v>
      </c>
      <c r="R11" s="36">
        <f t="shared" si="2"/>
        <v>0</v>
      </c>
      <c r="S11" s="36">
        <f t="shared" si="2"/>
        <v>0</v>
      </c>
      <c r="T11" s="36">
        <f t="shared" si="2"/>
        <v>0</v>
      </c>
      <c r="U11" s="36">
        <f t="shared" si="2"/>
        <v>0</v>
      </c>
      <c r="V11" s="36"/>
      <c r="W11" s="36">
        <f t="shared" si="2"/>
        <v>0</v>
      </c>
      <c r="X11" s="36">
        <f t="shared" si="2"/>
        <v>0</v>
      </c>
      <c r="Y11" s="36">
        <f t="shared" si="2"/>
        <v>0</v>
      </c>
      <c r="Z11" s="182" t="e">
        <f>C11/'[2]6'!C11*100</f>
        <v>#DIV/0!</v>
      </c>
    </row>
    <row r="12" spans="1:26" ht="18.75" customHeight="1">
      <c r="A12" s="64">
        <v>7</v>
      </c>
      <c r="B12" s="71" t="s">
        <v>8</v>
      </c>
      <c r="C12" s="54">
        <f t="shared" si="0"/>
        <v>0</v>
      </c>
      <c r="D12" s="7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73"/>
      <c r="Y12" s="36"/>
      <c r="Z12" s="182" t="e">
        <f>C12/'[2]6'!C12*100</f>
        <v>#DIV/0!</v>
      </c>
    </row>
    <row r="13" spans="1:26" ht="12.75">
      <c r="A13" s="64">
        <v>8</v>
      </c>
      <c r="B13" s="71" t="s">
        <v>9</v>
      </c>
      <c r="C13" s="54">
        <f t="shared" si="0"/>
        <v>223500</v>
      </c>
      <c r="D13" s="72">
        <f aca="true" t="shared" si="3" ref="D13:Y13">SUM(D14:D16)</f>
        <v>0</v>
      </c>
      <c r="E13" s="36">
        <f t="shared" si="3"/>
        <v>0</v>
      </c>
      <c r="F13" s="36">
        <f t="shared" si="3"/>
        <v>0</v>
      </c>
      <c r="G13" s="36">
        <f t="shared" si="3"/>
        <v>0</v>
      </c>
      <c r="H13" s="36">
        <f t="shared" si="3"/>
        <v>0</v>
      </c>
      <c r="I13" s="36">
        <f t="shared" si="3"/>
        <v>0</v>
      </c>
      <c r="J13" s="36">
        <f t="shared" si="3"/>
        <v>0</v>
      </c>
      <c r="K13" s="36">
        <f t="shared" si="3"/>
        <v>0</v>
      </c>
      <c r="L13" s="36">
        <f t="shared" si="3"/>
        <v>0</v>
      </c>
      <c r="M13" s="36">
        <f t="shared" si="3"/>
        <v>0</v>
      </c>
      <c r="N13" s="36">
        <f t="shared" si="3"/>
        <v>0</v>
      </c>
      <c r="O13" s="36">
        <f t="shared" si="3"/>
        <v>0</v>
      </c>
      <c r="P13" s="36">
        <f t="shared" si="3"/>
        <v>0</v>
      </c>
      <c r="Q13" s="36">
        <f t="shared" si="3"/>
        <v>0</v>
      </c>
      <c r="R13" s="36">
        <f t="shared" si="3"/>
        <v>0</v>
      </c>
      <c r="S13" s="36">
        <f t="shared" si="3"/>
        <v>0</v>
      </c>
      <c r="T13" s="36">
        <f t="shared" si="3"/>
        <v>0</v>
      </c>
      <c r="U13" s="36">
        <f t="shared" si="3"/>
        <v>0</v>
      </c>
      <c r="V13" s="36"/>
      <c r="W13" s="36">
        <f t="shared" si="3"/>
        <v>223500</v>
      </c>
      <c r="X13" s="36">
        <f t="shared" si="3"/>
        <v>0</v>
      </c>
      <c r="Y13" s="36">
        <f t="shared" si="3"/>
        <v>0</v>
      </c>
      <c r="Z13" s="182">
        <f>C13/'[2]6'!C13*100</f>
        <v>20.31818181818182</v>
      </c>
    </row>
    <row r="14" spans="1:26" ht="18" customHeight="1">
      <c r="A14" s="64">
        <v>9</v>
      </c>
      <c r="B14" s="71" t="s">
        <v>10</v>
      </c>
      <c r="C14" s="54">
        <f t="shared" si="0"/>
        <v>0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182">
        <f>C14/'[2]6'!C14*100</f>
        <v>0</v>
      </c>
    </row>
    <row r="15" spans="1:26" ht="24">
      <c r="A15" s="64">
        <v>10</v>
      </c>
      <c r="B15" s="71" t="s">
        <v>11</v>
      </c>
      <c r="C15" s="54">
        <f t="shared" si="0"/>
        <v>103500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>
        <v>103500</v>
      </c>
      <c r="X15" s="34"/>
      <c r="Y15" s="34"/>
      <c r="Z15" s="182">
        <f>C15/'[2]6'!C15*100</f>
        <v>10.35</v>
      </c>
    </row>
    <row r="16" spans="1:26" ht="24">
      <c r="A16" s="64">
        <v>11</v>
      </c>
      <c r="B16" s="71" t="s">
        <v>12</v>
      </c>
      <c r="C16" s="54">
        <f t="shared" si="0"/>
        <v>120000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>
        <v>120000</v>
      </c>
      <c r="X16" s="34"/>
      <c r="Y16" s="34"/>
      <c r="Z16" s="182" t="e">
        <f>C16/'[2]6'!C16*100</f>
        <v>#DIV/0!</v>
      </c>
    </row>
    <row r="17" spans="1:26" ht="12.75">
      <c r="A17" s="64">
        <v>12</v>
      </c>
      <c r="B17" s="65" t="s">
        <v>13</v>
      </c>
      <c r="C17" s="54">
        <f t="shared" si="0"/>
        <v>223500</v>
      </c>
      <c r="D17" s="66">
        <f aca="true" t="shared" si="4" ref="D17:Y17">D9+D11+D13</f>
        <v>0</v>
      </c>
      <c r="E17" s="67">
        <f t="shared" si="4"/>
        <v>0</v>
      </c>
      <c r="F17" s="67">
        <f t="shared" si="4"/>
        <v>0</v>
      </c>
      <c r="G17" s="67">
        <f t="shared" si="4"/>
        <v>0</v>
      </c>
      <c r="H17" s="67">
        <f t="shared" si="4"/>
        <v>0</v>
      </c>
      <c r="I17" s="67">
        <f t="shared" si="4"/>
        <v>0</v>
      </c>
      <c r="J17" s="67">
        <f t="shared" si="4"/>
        <v>0</v>
      </c>
      <c r="K17" s="67">
        <f t="shared" si="4"/>
        <v>0</v>
      </c>
      <c r="L17" s="67">
        <f t="shared" si="4"/>
        <v>0</v>
      </c>
      <c r="M17" s="67">
        <f t="shared" si="4"/>
        <v>0</v>
      </c>
      <c r="N17" s="67">
        <f t="shared" si="4"/>
        <v>0</v>
      </c>
      <c r="O17" s="67">
        <f t="shared" si="4"/>
        <v>0</v>
      </c>
      <c r="P17" s="67">
        <f t="shared" si="4"/>
        <v>0</v>
      </c>
      <c r="Q17" s="67">
        <f t="shared" si="4"/>
        <v>0</v>
      </c>
      <c r="R17" s="67">
        <f t="shared" si="4"/>
        <v>0</v>
      </c>
      <c r="S17" s="67">
        <f t="shared" si="4"/>
        <v>0</v>
      </c>
      <c r="T17" s="67">
        <f t="shared" si="4"/>
        <v>0</v>
      </c>
      <c r="U17" s="67">
        <f t="shared" si="4"/>
        <v>0</v>
      </c>
      <c r="V17" s="67">
        <f t="shared" si="4"/>
        <v>0</v>
      </c>
      <c r="W17" s="67">
        <f t="shared" si="4"/>
        <v>223500</v>
      </c>
      <c r="X17" s="67">
        <f t="shared" si="4"/>
        <v>0</v>
      </c>
      <c r="Y17" s="67">
        <f t="shared" si="4"/>
        <v>0</v>
      </c>
      <c r="Z17" s="182">
        <f>C17/'[2]6'!C17*100</f>
        <v>20.31818181818182</v>
      </c>
    </row>
    <row r="18" spans="1:26" ht="12.75">
      <c r="A18" s="64">
        <v>13</v>
      </c>
      <c r="B18" s="71" t="s">
        <v>14</v>
      </c>
      <c r="C18" s="54">
        <f t="shared" si="0"/>
        <v>785758</v>
      </c>
      <c r="D18" s="33"/>
      <c r="E18" s="73">
        <v>785758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182">
        <f>C18/'[2]6'!C18*100</f>
        <v>100</v>
      </c>
    </row>
    <row r="19" spans="1:26" ht="24">
      <c r="A19" s="64">
        <v>14</v>
      </c>
      <c r="B19" s="71" t="s">
        <v>15</v>
      </c>
      <c r="C19" s="54">
        <f t="shared" si="0"/>
        <v>2636582</v>
      </c>
      <c r="D19" s="48">
        <f aca="true" t="shared" si="5" ref="D19:Y19">SUM(D20:D23)</f>
        <v>0</v>
      </c>
      <c r="E19" s="37">
        <f t="shared" si="5"/>
        <v>0</v>
      </c>
      <c r="F19" s="37">
        <f t="shared" si="5"/>
        <v>0</v>
      </c>
      <c r="G19" s="37">
        <f t="shared" si="5"/>
        <v>0</v>
      </c>
      <c r="H19" s="37">
        <f t="shared" si="5"/>
        <v>0</v>
      </c>
      <c r="I19" s="37">
        <f t="shared" si="5"/>
        <v>0</v>
      </c>
      <c r="J19" s="37">
        <f t="shared" si="5"/>
        <v>0</v>
      </c>
      <c r="K19" s="37">
        <f t="shared" si="5"/>
        <v>0</v>
      </c>
      <c r="L19" s="37">
        <f t="shared" si="5"/>
        <v>0</v>
      </c>
      <c r="M19" s="37">
        <f t="shared" si="5"/>
        <v>0</v>
      </c>
      <c r="N19" s="37">
        <f t="shared" si="5"/>
        <v>0</v>
      </c>
      <c r="O19" s="37">
        <f t="shared" si="5"/>
        <v>272650</v>
      </c>
      <c r="P19" s="37">
        <f t="shared" si="5"/>
        <v>522404</v>
      </c>
      <c r="Q19" s="37">
        <f t="shared" si="5"/>
        <v>912348</v>
      </c>
      <c r="R19" s="37">
        <f t="shared" si="5"/>
        <v>829180</v>
      </c>
      <c r="S19" s="37">
        <f t="shared" si="5"/>
        <v>0</v>
      </c>
      <c r="T19" s="37">
        <f t="shared" si="5"/>
        <v>0</v>
      </c>
      <c r="U19" s="37">
        <f t="shared" si="5"/>
        <v>0</v>
      </c>
      <c r="V19" s="37">
        <f t="shared" si="5"/>
        <v>0</v>
      </c>
      <c r="W19" s="37">
        <f t="shared" si="5"/>
        <v>100000</v>
      </c>
      <c r="X19" s="37">
        <f t="shared" si="5"/>
        <v>0</v>
      </c>
      <c r="Y19" s="37">
        <f t="shared" si="5"/>
        <v>0</v>
      </c>
      <c r="Z19" s="182">
        <f>C19/'[2]6'!C19*100</f>
        <v>48.548685276570666</v>
      </c>
    </row>
    <row r="20" spans="1:26" ht="24" customHeight="1">
      <c r="A20" s="64">
        <v>15</v>
      </c>
      <c r="B20" s="71" t="s">
        <v>145</v>
      </c>
      <c r="C20" s="54">
        <f t="shared" si="0"/>
        <v>100000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>
        <v>100000</v>
      </c>
      <c r="X20" s="34"/>
      <c r="Y20" s="34"/>
      <c r="Z20" s="182">
        <f>C20/'[2]6'!C20*100</f>
        <v>100</v>
      </c>
    </row>
    <row r="21" spans="1:26" ht="16.5" customHeight="1">
      <c r="A21" s="64">
        <v>16</v>
      </c>
      <c r="B21" s="71" t="s">
        <v>16</v>
      </c>
      <c r="C21" s="54">
        <f t="shared" si="0"/>
        <v>0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182" t="e">
        <f>C21/'[2]6'!C21*100</f>
        <v>#DIV/0!</v>
      </c>
    </row>
    <row r="22" spans="1:26" ht="23.25" customHeight="1">
      <c r="A22" s="64">
        <v>17</v>
      </c>
      <c r="B22" s="71" t="s">
        <v>17</v>
      </c>
      <c r="C22" s="54">
        <f t="shared" si="0"/>
        <v>261214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>
        <v>261214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182">
        <f>C22/'[2]6'!C22*100</f>
        <v>35.41212515590261</v>
      </c>
    </row>
    <row r="23" spans="1:26" ht="24">
      <c r="A23" s="64">
        <v>18</v>
      </c>
      <c r="B23" s="71" t="s">
        <v>18</v>
      </c>
      <c r="C23" s="54">
        <f t="shared" si="0"/>
        <v>2275368</v>
      </c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>
        <v>11436</v>
      </c>
      <c r="P23" s="34">
        <v>522404</v>
      </c>
      <c r="Q23" s="73">
        <v>912348</v>
      </c>
      <c r="R23" s="73">
        <v>829180</v>
      </c>
      <c r="S23" s="34"/>
      <c r="T23" s="34"/>
      <c r="U23" s="34"/>
      <c r="V23" s="34"/>
      <c r="W23" s="34"/>
      <c r="X23" s="34"/>
      <c r="Y23" s="34"/>
      <c r="Z23" s="182">
        <f>C23/'[2]6'!C23*100</f>
        <v>49.538182863214</v>
      </c>
    </row>
    <row r="24" spans="1:26" ht="36">
      <c r="A24" s="64">
        <v>19</v>
      </c>
      <c r="B24" s="71" t="s">
        <v>19</v>
      </c>
      <c r="C24" s="54">
        <f t="shared" si="0"/>
        <v>0</v>
      </c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182">
        <f>C24/'[2]6'!C24*100</f>
        <v>0</v>
      </c>
    </row>
    <row r="25" spans="1:26" ht="12.75">
      <c r="A25" s="64">
        <v>20</v>
      </c>
      <c r="B25" s="71" t="s">
        <v>20</v>
      </c>
      <c r="C25" s="54">
        <f t="shared" si="0"/>
        <v>0</v>
      </c>
      <c r="D25" s="181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182">
        <f>C25/'[2]6'!C25*100</f>
        <v>0</v>
      </c>
    </row>
    <row r="26" spans="1:26" ht="12.75">
      <c r="A26" s="64">
        <v>21</v>
      </c>
      <c r="B26" s="65" t="s">
        <v>21</v>
      </c>
      <c r="C26" s="54">
        <f t="shared" si="0"/>
        <v>3422340</v>
      </c>
      <c r="D26" s="66">
        <f aca="true" t="shared" si="6" ref="D26:Y26">D18+D19+D24+D25</f>
        <v>0</v>
      </c>
      <c r="E26" s="67">
        <f t="shared" si="6"/>
        <v>785758</v>
      </c>
      <c r="F26" s="67">
        <f t="shared" si="6"/>
        <v>0</v>
      </c>
      <c r="G26" s="67">
        <f t="shared" si="6"/>
        <v>0</v>
      </c>
      <c r="H26" s="67">
        <f t="shared" si="6"/>
        <v>0</v>
      </c>
      <c r="I26" s="67">
        <f t="shared" si="6"/>
        <v>0</v>
      </c>
      <c r="J26" s="67">
        <f t="shared" si="6"/>
        <v>0</v>
      </c>
      <c r="K26" s="67">
        <f t="shared" si="6"/>
        <v>0</v>
      </c>
      <c r="L26" s="67">
        <f t="shared" si="6"/>
        <v>0</v>
      </c>
      <c r="M26" s="67">
        <f t="shared" si="6"/>
        <v>0</v>
      </c>
      <c r="N26" s="67">
        <f t="shared" si="6"/>
        <v>0</v>
      </c>
      <c r="O26" s="67">
        <f t="shared" si="6"/>
        <v>272650</v>
      </c>
      <c r="P26" s="67">
        <f t="shared" si="6"/>
        <v>522404</v>
      </c>
      <c r="Q26" s="67">
        <f t="shared" si="6"/>
        <v>912348</v>
      </c>
      <c r="R26" s="67">
        <f t="shared" si="6"/>
        <v>829180</v>
      </c>
      <c r="S26" s="67">
        <f t="shared" si="6"/>
        <v>0</v>
      </c>
      <c r="T26" s="67">
        <f t="shared" si="6"/>
        <v>0</v>
      </c>
      <c r="U26" s="67">
        <f t="shared" si="6"/>
        <v>0</v>
      </c>
      <c r="V26" s="67">
        <f t="shared" si="6"/>
        <v>0</v>
      </c>
      <c r="W26" s="67">
        <f t="shared" si="6"/>
        <v>100000</v>
      </c>
      <c r="X26" s="67">
        <f t="shared" si="6"/>
        <v>0</v>
      </c>
      <c r="Y26" s="67">
        <f t="shared" si="6"/>
        <v>0</v>
      </c>
      <c r="Z26" s="182">
        <f>C26/'[2]6'!C26*100</f>
        <v>12.4464513899072</v>
      </c>
    </row>
    <row r="27" spans="1:26" ht="12.75">
      <c r="A27" s="64">
        <v>22</v>
      </c>
      <c r="B27" s="71" t="s">
        <v>22</v>
      </c>
      <c r="C27" s="54">
        <f t="shared" si="0"/>
        <v>0</v>
      </c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82" t="e">
        <f>C27/'[2]6'!C27*100</f>
        <v>#DIV/0!</v>
      </c>
    </row>
    <row r="28" spans="1:26" ht="12.75">
      <c r="A28" s="64">
        <v>23</v>
      </c>
      <c r="B28" s="71" t="s">
        <v>23</v>
      </c>
      <c r="C28" s="54">
        <f t="shared" si="0"/>
        <v>66196</v>
      </c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>
        <v>66196</v>
      </c>
      <c r="Y28" s="34"/>
      <c r="Z28" s="182">
        <f>C28/'[2]6'!C28*100</f>
        <v>400</v>
      </c>
    </row>
    <row r="29" spans="1:26" ht="24">
      <c r="A29" s="64">
        <v>24</v>
      </c>
      <c r="B29" s="71" t="s">
        <v>24</v>
      </c>
      <c r="C29" s="54">
        <f t="shared" si="0"/>
        <v>0</v>
      </c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182">
        <f>C29/'[2]6'!C29*100</f>
        <v>0</v>
      </c>
    </row>
    <row r="30" spans="1:26" ht="24">
      <c r="A30" s="64">
        <v>25</v>
      </c>
      <c r="B30" s="71" t="s">
        <v>25</v>
      </c>
      <c r="C30" s="54">
        <f t="shared" si="0"/>
        <v>110729</v>
      </c>
      <c r="D30" s="33">
        <v>41032</v>
      </c>
      <c r="E30" s="34"/>
      <c r="F30" s="34"/>
      <c r="G30" s="34"/>
      <c r="H30" s="34"/>
      <c r="I30" s="34"/>
      <c r="J30" s="34"/>
      <c r="K30" s="34">
        <v>11142</v>
      </c>
      <c r="L30" s="34"/>
      <c r="M30" s="34"/>
      <c r="N30" s="34"/>
      <c r="O30" s="34"/>
      <c r="P30" s="34"/>
      <c r="Q30" s="34"/>
      <c r="R30" s="34">
        <v>55090</v>
      </c>
      <c r="S30" s="34"/>
      <c r="T30" s="34"/>
      <c r="U30" s="34">
        <v>3465</v>
      </c>
      <c r="V30" s="34"/>
      <c r="W30" s="34"/>
      <c r="X30" s="34"/>
      <c r="Y30" s="34"/>
      <c r="Z30" s="182">
        <f>C30/'[2]6'!C30*100</f>
        <v>6.868852916636943</v>
      </c>
    </row>
    <row r="31" spans="1:26" ht="24">
      <c r="A31" s="64">
        <v>26</v>
      </c>
      <c r="B31" s="71" t="s">
        <v>26</v>
      </c>
      <c r="C31" s="54">
        <f t="shared" si="0"/>
        <v>47770</v>
      </c>
      <c r="D31" s="33">
        <v>11079</v>
      </c>
      <c r="E31" s="33"/>
      <c r="F31" s="33"/>
      <c r="G31" s="33"/>
      <c r="H31" s="33"/>
      <c r="I31" s="33"/>
      <c r="J31" s="33"/>
      <c r="K31" s="33">
        <v>3009</v>
      </c>
      <c r="L31" s="33"/>
      <c r="M31" s="33"/>
      <c r="N31" s="33"/>
      <c r="O31" s="33"/>
      <c r="P31" s="33"/>
      <c r="Q31" s="33"/>
      <c r="R31" s="33">
        <v>14874</v>
      </c>
      <c r="S31" s="33"/>
      <c r="T31" s="33"/>
      <c r="U31" s="33">
        <v>935</v>
      </c>
      <c r="V31" s="33"/>
      <c r="W31" s="33"/>
      <c r="X31" s="33">
        <v>17873</v>
      </c>
      <c r="Y31" s="33"/>
      <c r="Z31" s="182">
        <f>C31/'[2]6'!C31*100</f>
        <v>9.905814922798097</v>
      </c>
    </row>
    <row r="32" spans="1:26" ht="12.75">
      <c r="A32" s="64">
        <v>27</v>
      </c>
      <c r="B32" s="65" t="s">
        <v>27</v>
      </c>
      <c r="C32" s="54">
        <f t="shared" si="0"/>
        <v>224695</v>
      </c>
      <c r="D32" s="66">
        <f aca="true" t="shared" si="7" ref="D32:Y32">SUM(D27:D31)</f>
        <v>52111</v>
      </c>
      <c r="E32" s="67">
        <f t="shared" si="7"/>
        <v>0</v>
      </c>
      <c r="F32" s="67">
        <f t="shared" si="7"/>
        <v>0</v>
      </c>
      <c r="G32" s="67">
        <f t="shared" si="7"/>
        <v>0</v>
      </c>
      <c r="H32" s="67">
        <f t="shared" si="7"/>
        <v>0</v>
      </c>
      <c r="I32" s="67">
        <f t="shared" si="7"/>
        <v>0</v>
      </c>
      <c r="J32" s="67">
        <f t="shared" si="7"/>
        <v>0</v>
      </c>
      <c r="K32" s="67">
        <f t="shared" si="7"/>
        <v>14151</v>
      </c>
      <c r="L32" s="67">
        <f t="shared" si="7"/>
        <v>0</v>
      </c>
      <c r="M32" s="67">
        <f t="shared" si="7"/>
        <v>0</v>
      </c>
      <c r="N32" s="67">
        <f t="shared" si="7"/>
        <v>0</v>
      </c>
      <c r="O32" s="67">
        <f t="shared" si="7"/>
        <v>0</v>
      </c>
      <c r="P32" s="67">
        <f t="shared" si="7"/>
        <v>0</v>
      </c>
      <c r="Q32" s="67">
        <f t="shared" si="7"/>
        <v>0</v>
      </c>
      <c r="R32" s="67">
        <f t="shared" si="7"/>
        <v>69964</v>
      </c>
      <c r="S32" s="67">
        <f t="shared" si="7"/>
        <v>0</v>
      </c>
      <c r="T32" s="67">
        <f t="shared" si="7"/>
        <v>0</v>
      </c>
      <c r="U32" s="67">
        <f t="shared" si="7"/>
        <v>4400</v>
      </c>
      <c r="V32" s="67">
        <f t="shared" si="7"/>
        <v>0</v>
      </c>
      <c r="W32" s="67">
        <f t="shared" si="7"/>
        <v>0</v>
      </c>
      <c r="X32" s="67">
        <f t="shared" si="7"/>
        <v>84069</v>
      </c>
      <c r="Y32" s="67">
        <f t="shared" si="7"/>
        <v>0</v>
      </c>
      <c r="Z32" s="182">
        <f>C32/'[2]6'!C32*100</f>
        <v>9.905802407688167</v>
      </c>
    </row>
    <row r="33" spans="1:26" ht="12.75">
      <c r="A33" s="64">
        <v>28</v>
      </c>
      <c r="B33" s="71" t="s">
        <v>28</v>
      </c>
      <c r="C33" s="54">
        <f t="shared" si="0"/>
        <v>1049487</v>
      </c>
      <c r="D33" s="33"/>
      <c r="E33" s="34"/>
      <c r="F33" s="34">
        <v>1049487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182">
        <f>C33/'[2]6'!C33*100</f>
        <v>57.46142727302592</v>
      </c>
    </row>
    <row r="34" spans="1:26" ht="12.75">
      <c r="A34" s="64">
        <v>29</v>
      </c>
      <c r="B34" s="71" t="s">
        <v>29</v>
      </c>
      <c r="C34" s="54">
        <f t="shared" si="0"/>
        <v>0</v>
      </c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182" t="e">
        <f>C34/'[2]6'!C34*100</f>
        <v>#DIV/0!</v>
      </c>
    </row>
    <row r="35" spans="1:26" ht="12.75">
      <c r="A35" s="64">
        <v>30</v>
      </c>
      <c r="B35" s="71" t="s">
        <v>30</v>
      </c>
      <c r="C35" s="54">
        <f t="shared" si="0"/>
        <v>0</v>
      </c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82" t="e">
        <f>C35/'[2]6'!C35*100</f>
        <v>#DIV/0!</v>
      </c>
    </row>
    <row r="36" spans="1:26" ht="24">
      <c r="A36" s="64">
        <v>31</v>
      </c>
      <c r="B36" s="71" t="s">
        <v>234</v>
      </c>
      <c r="C36" s="54">
        <f t="shared" si="0"/>
        <v>283361</v>
      </c>
      <c r="D36" s="33">
        <f>(SUM(D33:D35))*0.27</f>
        <v>0</v>
      </c>
      <c r="E36" s="33"/>
      <c r="F36" s="33">
        <v>283361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>
        <f aca="true" t="shared" si="8" ref="S36:Y36">(SUM(S33:S35))*0.27</f>
        <v>0</v>
      </c>
      <c r="T36" s="33">
        <f t="shared" si="8"/>
        <v>0</v>
      </c>
      <c r="U36" s="33">
        <f t="shared" si="8"/>
        <v>0</v>
      </c>
      <c r="V36" s="33"/>
      <c r="W36" s="33">
        <f t="shared" si="8"/>
        <v>0</v>
      </c>
      <c r="X36" s="33">
        <f t="shared" si="8"/>
        <v>0</v>
      </c>
      <c r="Y36" s="33">
        <f t="shared" si="8"/>
        <v>0</v>
      </c>
      <c r="Z36" s="182">
        <f>C36/'[2]6'!C36*100</f>
        <v>57.46137451762506</v>
      </c>
    </row>
    <row r="37" spans="1:26" ht="12.75">
      <c r="A37" s="64">
        <v>32</v>
      </c>
      <c r="B37" s="65" t="s">
        <v>31</v>
      </c>
      <c r="C37" s="54">
        <f t="shared" si="0"/>
        <v>1332848</v>
      </c>
      <c r="D37" s="66">
        <f aca="true" t="shared" si="9" ref="D37:Y37">SUM(D33:D36)</f>
        <v>0</v>
      </c>
      <c r="E37" s="66">
        <f t="shared" si="9"/>
        <v>0</v>
      </c>
      <c r="F37" s="66">
        <f t="shared" si="9"/>
        <v>1332848</v>
      </c>
      <c r="G37" s="66">
        <f t="shared" si="9"/>
        <v>0</v>
      </c>
      <c r="H37" s="66">
        <f t="shared" si="9"/>
        <v>0</v>
      </c>
      <c r="I37" s="66">
        <f t="shared" si="9"/>
        <v>0</v>
      </c>
      <c r="J37" s="66">
        <f t="shared" si="9"/>
        <v>0</v>
      </c>
      <c r="K37" s="66">
        <f t="shared" si="9"/>
        <v>0</v>
      </c>
      <c r="L37" s="66">
        <f t="shared" si="9"/>
        <v>0</v>
      </c>
      <c r="M37" s="66">
        <f t="shared" si="9"/>
        <v>0</v>
      </c>
      <c r="N37" s="66">
        <f t="shared" si="9"/>
        <v>0</v>
      </c>
      <c r="O37" s="66">
        <f t="shared" si="9"/>
        <v>0</v>
      </c>
      <c r="P37" s="66">
        <f t="shared" si="9"/>
        <v>0</v>
      </c>
      <c r="Q37" s="66">
        <f t="shared" si="9"/>
        <v>0</v>
      </c>
      <c r="R37" s="66">
        <f t="shared" si="9"/>
        <v>0</v>
      </c>
      <c r="S37" s="66">
        <f t="shared" si="9"/>
        <v>0</v>
      </c>
      <c r="T37" s="66">
        <f t="shared" si="9"/>
        <v>0</v>
      </c>
      <c r="U37" s="66">
        <f t="shared" si="9"/>
        <v>0</v>
      </c>
      <c r="V37" s="66">
        <f t="shared" si="9"/>
        <v>0</v>
      </c>
      <c r="W37" s="66">
        <f t="shared" si="9"/>
        <v>0</v>
      </c>
      <c r="X37" s="66">
        <f t="shared" si="9"/>
        <v>0</v>
      </c>
      <c r="Y37" s="66">
        <f t="shared" si="9"/>
        <v>0</v>
      </c>
      <c r="Z37" s="182">
        <f>C37/'[2]6'!C37*100</f>
        <v>57.46141605731794</v>
      </c>
    </row>
    <row r="38" spans="1:26" ht="24">
      <c r="A38" s="64">
        <v>33</v>
      </c>
      <c r="B38" s="71" t="s">
        <v>32</v>
      </c>
      <c r="C38" s="54">
        <f t="shared" si="0"/>
        <v>0</v>
      </c>
      <c r="D38" s="72">
        <f aca="true" t="shared" si="10" ref="D38:Y38">SUM(D39:D41)</f>
        <v>0</v>
      </c>
      <c r="E38" s="36">
        <f t="shared" si="10"/>
        <v>0</v>
      </c>
      <c r="F38" s="36">
        <f t="shared" si="10"/>
        <v>0</v>
      </c>
      <c r="G38" s="36">
        <f t="shared" si="10"/>
        <v>0</v>
      </c>
      <c r="H38" s="36">
        <f t="shared" si="10"/>
        <v>0</v>
      </c>
      <c r="I38" s="36">
        <f t="shared" si="10"/>
        <v>0</v>
      </c>
      <c r="J38" s="36">
        <f t="shared" si="10"/>
        <v>0</v>
      </c>
      <c r="K38" s="36">
        <f t="shared" si="10"/>
        <v>0</v>
      </c>
      <c r="L38" s="36">
        <f t="shared" si="10"/>
        <v>0</v>
      </c>
      <c r="M38" s="36">
        <f t="shared" si="10"/>
        <v>0</v>
      </c>
      <c r="N38" s="36">
        <f t="shared" si="10"/>
        <v>0</v>
      </c>
      <c r="O38" s="36">
        <f t="shared" si="10"/>
        <v>0</v>
      </c>
      <c r="P38" s="36">
        <f t="shared" si="10"/>
        <v>0</v>
      </c>
      <c r="Q38" s="36">
        <f t="shared" si="10"/>
        <v>0</v>
      </c>
      <c r="R38" s="36">
        <f t="shared" si="10"/>
        <v>0</v>
      </c>
      <c r="S38" s="36">
        <f t="shared" si="10"/>
        <v>0</v>
      </c>
      <c r="T38" s="36">
        <f t="shared" si="10"/>
        <v>0</v>
      </c>
      <c r="U38" s="36">
        <f t="shared" si="10"/>
        <v>0</v>
      </c>
      <c r="V38" s="36"/>
      <c r="W38" s="36">
        <f t="shared" si="10"/>
        <v>0</v>
      </c>
      <c r="X38" s="36">
        <f t="shared" si="10"/>
        <v>0</v>
      </c>
      <c r="Y38" s="36">
        <f t="shared" si="10"/>
        <v>0</v>
      </c>
      <c r="Z38" s="182" t="e">
        <f>C38/'[2]6'!C38*100</f>
        <v>#DIV/0!</v>
      </c>
    </row>
    <row r="39" spans="1:26" ht="12.75">
      <c r="A39" s="64">
        <v>34</v>
      </c>
      <c r="B39" s="71" t="s">
        <v>33</v>
      </c>
      <c r="C39" s="54">
        <f t="shared" si="0"/>
        <v>0</v>
      </c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182" t="e">
        <f>C39/'[2]6'!C39*100</f>
        <v>#DIV/0!</v>
      </c>
    </row>
    <row r="40" spans="1:26" ht="24">
      <c r="A40" s="64">
        <v>35</v>
      </c>
      <c r="B40" s="71" t="s">
        <v>34</v>
      </c>
      <c r="C40" s="54">
        <f t="shared" si="0"/>
        <v>0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182" t="e">
        <f>C40/'[2]6'!C40*100</f>
        <v>#DIV/0!</v>
      </c>
    </row>
    <row r="41" spans="1:26" ht="24">
      <c r="A41" s="64">
        <v>36</v>
      </c>
      <c r="B41" s="71" t="s">
        <v>35</v>
      </c>
      <c r="C41" s="54">
        <f t="shared" si="0"/>
        <v>0</v>
      </c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182" t="e">
        <f>C41/'[2]6'!C41*100</f>
        <v>#DIV/0!</v>
      </c>
    </row>
    <row r="42" spans="1:26" ht="12.75">
      <c r="A42" s="64">
        <v>37</v>
      </c>
      <c r="B42" s="65" t="s">
        <v>36</v>
      </c>
      <c r="C42" s="54">
        <f t="shared" si="0"/>
        <v>0</v>
      </c>
      <c r="D42" s="66">
        <f aca="true" t="shared" si="11" ref="D42:Y42">D38</f>
        <v>0</v>
      </c>
      <c r="E42" s="67">
        <f t="shared" si="11"/>
        <v>0</v>
      </c>
      <c r="F42" s="67">
        <f t="shared" si="11"/>
        <v>0</v>
      </c>
      <c r="G42" s="67">
        <f t="shared" si="11"/>
        <v>0</v>
      </c>
      <c r="H42" s="67">
        <f t="shared" si="11"/>
        <v>0</v>
      </c>
      <c r="I42" s="67">
        <f t="shared" si="11"/>
        <v>0</v>
      </c>
      <c r="J42" s="67">
        <f t="shared" si="11"/>
        <v>0</v>
      </c>
      <c r="K42" s="67">
        <f t="shared" si="11"/>
        <v>0</v>
      </c>
      <c r="L42" s="67">
        <f t="shared" si="11"/>
        <v>0</v>
      </c>
      <c r="M42" s="67">
        <f t="shared" si="11"/>
        <v>0</v>
      </c>
      <c r="N42" s="67">
        <f t="shared" si="11"/>
        <v>0</v>
      </c>
      <c r="O42" s="67">
        <f t="shared" si="11"/>
        <v>0</v>
      </c>
      <c r="P42" s="67">
        <f t="shared" si="11"/>
        <v>0</v>
      </c>
      <c r="Q42" s="67">
        <f t="shared" si="11"/>
        <v>0</v>
      </c>
      <c r="R42" s="67">
        <f t="shared" si="11"/>
        <v>0</v>
      </c>
      <c r="S42" s="67">
        <f t="shared" si="11"/>
        <v>0</v>
      </c>
      <c r="T42" s="67">
        <f t="shared" si="11"/>
        <v>0</v>
      </c>
      <c r="U42" s="67">
        <f t="shared" si="11"/>
        <v>0</v>
      </c>
      <c r="V42" s="67">
        <f t="shared" si="11"/>
        <v>0</v>
      </c>
      <c r="W42" s="67">
        <f t="shared" si="11"/>
        <v>0</v>
      </c>
      <c r="X42" s="67">
        <f t="shared" si="11"/>
        <v>0</v>
      </c>
      <c r="Y42" s="67">
        <f t="shared" si="11"/>
        <v>0</v>
      </c>
      <c r="Z42" s="182" t="e">
        <f>C42/'[2]6'!C42*100</f>
        <v>#DIV/0!</v>
      </c>
    </row>
    <row r="43" spans="1:26" ht="12.75">
      <c r="A43" s="64">
        <v>38</v>
      </c>
      <c r="B43" s="74" t="s">
        <v>37</v>
      </c>
      <c r="C43" s="54">
        <f t="shared" si="0"/>
        <v>24038373</v>
      </c>
      <c r="D43" s="75">
        <f aca="true" t="shared" si="12" ref="D43:Y43">D6+D7+D8+D17+D26+D32+D37+D42</f>
        <v>5808246</v>
      </c>
      <c r="E43" s="76">
        <f t="shared" si="12"/>
        <v>785758</v>
      </c>
      <c r="F43" s="76">
        <f t="shared" si="12"/>
        <v>1348987</v>
      </c>
      <c r="G43" s="76">
        <f t="shared" si="12"/>
        <v>849504</v>
      </c>
      <c r="H43" s="76">
        <f t="shared" si="12"/>
        <v>2722961</v>
      </c>
      <c r="I43" s="76">
        <f t="shared" si="12"/>
        <v>1754012</v>
      </c>
      <c r="J43" s="76">
        <f t="shared" si="12"/>
        <v>1586423</v>
      </c>
      <c r="K43" s="76">
        <f t="shared" si="12"/>
        <v>2197504</v>
      </c>
      <c r="L43" s="76">
        <f t="shared" si="12"/>
        <v>388500</v>
      </c>
      <c r="M43" s="76">
        <f t="shared" si="12"/>
        <v>993848</v>
      </c>
      <c r="N43" s="76">
        <f t="shared" si="12"/>
        <v>347897</v>
      </c>
      <c r="O43" s="76">
        <f t="shared" si="12"/>
        <v>272650</v>
      </c>
      <c r="P43" s="76">
        <f t="shared" si="12"/>
        <v>522404</v>
      </c>
      <c r="Q43" s="76">
        <f t="shared" si="12"/>
        <v>912348</v>
      </c>
      <c r="R43" s="76">
        <f t="shared" si="12"/>
        <v>1850019</v>
      </c>
      <c r="S43" s="76">
        <f t="shared" si="12"/>
        <v>1019860</v>
      </c>
      <c r="T43" s="76">
        <f t="shared" si="12"/>
        <v>0</v>
      </c>
      <c r="U43" s="76">
        <f t="shared" si="12"/>
        <v>4400</v>
      </c>
      <c r="V43" s="76">
        <f t="shared" si="12"/>
        <v>0</v>
      </c>
      <c r="W43" s="76">
        <f t="shared" si="12"/>
        <v>503500</v>
      </c>
      <c r="X43" s="76">
        <f t="shared" si="12"/>
        <v>84069</v>
      </c>
      <c r="Y43" s="76">
        <f t="shared" si="12"/>
        <v>85483</v>
      </c>
      <c r="Z43" s="182">
        <f>C43/'[2]6'!C43*100</f>
        <v>30.273550748661805</v>
      </c>
    </row>
    <row r="44" spans="1:26" ht="24">
      <c r="A44" s="64">
        <v>39</v>
      </c>
      <c r="B44" s="71" t="s">
        <v>38</v>
      </c>
      <c r="C44" s="54">
        <f t="shared" si="0"/>
        <v>1578565</v>
      </c>
      <c r="D44" s="33"/>
      <c r="E44" s="34">
        <v>1578565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182">
        <f>C44/'[2]6'!C44*100</f>
        <v>108.3341454342315</v>
      </c>
    </row>
    <row r="45" spans="1:26" ht="24">
      <c r="A45" s="64">
        <v>40</v>
      </c>
      <c r="B45" s="71" t="s">
        <v>39</v>
      </c>
      <c r="C45" s="54">
        <f t="shared" si="0"/>
        <v>0</v>
      </c>
      <c r="D45" s="33">
        <f>'[1]1'!C69</f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82" t="e">
        <f>C45/'[2]6'!C45*100</f>
        <v>#DIV/0!</v>
      </c>
    </row>
    <row r="46" spans="1:26" ht="12.75">
      <c r="A46" s="64">
        <v>41</v>
      </c>
      <c r="B46" s="71" t="s">
        <v>40</v>
      </c>
      <c r="C46" s="54">
        <f t="shared" si="0"/>
        <v>1578565</v>
      </c>
      <c r="D46" s="72">
        <f aca="true" t="shared" si="13" ref="D46:Y46">SUM(D44:D45)</f>
        <v>0</v>
      </c>
      <c r="E46" s="36">
        <f t="shared" si="13"/>
        <v>1578565</v>
      </c>
      <c r="F46" s="36">
        <f t="shared" si="13"/>
        <v>0</v>
      </c>
      <c r="G46" s="36">
        <f t="shared" si="13"/>
        <v>0</v>
      </c>
      <c r="H46" s="36">
        <f t="shared" si="13"/>
        <v>0</v>
      </c>
      <c r="I46" s="36">
        <f t="shared" si="13"/>
        <v>0</v>
      </c>
      <c r="J46" s="36">
        <f t="shared" si="13"/>
        <v>0</v>
      </c>
      <c r="K46" s="36">
        <f t="shared" si="13"/>
        <v>0</v>
      </c>
      <c r="L46" s="36">
        <f t="shared" si="13"/>
        <v>0</v>
      </c>
      <c r="M46" s="36">
        <f t="shared" si="13"/>
        <v>0</v>
      </c>
      <c r="N46" s="36">
        <f t="shared" si="13"/>
        <v>0</v>
      </c>
      <c r="O46" s="36">
        <f t="shared" si="13"/>
        <v>0</v>
      </c>
      <c r="P46" s="36">
        <f t="shared" si="13"/>
        <v>0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0</v>
      </c>
      <c r="Y46" s="36">
        <f t="shared" si="13"/>
        <v>0</v>
      </c>
      <c r="Z46" s="182">
        <f>C46/'[2]6'!C46*100</f>
        <v>108.3341454342315</v>
      </c>
    </row>
    <row r="47" spans="1:26" ht="13.5" thickBot="1">
      <c r="A47" s="64">
        <v>42</v>
      </c>
      <c r="B47" s="77" t="s">
        <v>41</v>
      </c>
      <c r="C47" s="54">
        <f t="shared" si="0"/>
        <v>1578565</v>
      </c>
      <c r="D47" s="78">
        <f aca="true" t="shared" si="14" ref="D47:Y47">D46</f>
        <v>0</v>
      </c>
      <c r="E47" s="79">
        <f t="shared" si="14"/>
        <v>1578565</v>
      </c>
      <c r="F47" s="79">
        <f t="shared" si="14"/>
        <v>0</v>
      </c>
      <c r="G47" s="79">
        <f t="shared" si="14"/>
        <v>0</v>
      </c>
      <c r="H47" s="79">
        <f t="shared" si="14"/>
        <v>0</v>
      </c>
      <c r="I47" s="79">
        <f t="shared" si="14"/>
        <v>0</v>
      </c>
      <c r="J47" s="79">
        <f t="shared" si="14"/>
        <v>0</v>
      </c>
      <c r="K47" s="79">
        <f t="shared" si="14"/>
        <v>0</v>
      </c>
      <c r="L47" s="79">
        <f t="shared" si="14"/>
        <v>0</v>
      </c>
      <c r="M47" s="79">
        <f t="shared" si="14"/>
        <v>0</v>
      </c>
      <c r="N47" s="79">
        <f t="shared" si="14"/>
        <v>0</v>
      </c>
      <c r="O47" s="79">
        <f t="shared" si="14"/>
        <v>0</v>
      </c>
      <c r="P47" s="79">
        <f t="shared" si="14"/>
        <v>0</v>
      </c>
      <c r="Q47" s="79">
        <f t="shared" si="14"/>
        <v>0</v>
      </c>
      <c r="R47" s="79">
        <f t="shared" si="14"/>
        <v>0</v>
      </c>
      <c r="S47" s="79">
        <f t="shared" si="14"/>
        <v>0</v>
      </c>
      <c r="T47" s="79">
        <f t="shared" si="14"/>
        <v>0</v>
      </c>
      <c r="U47" s="79">
        <f t="shared" si="14"/>
        <v>0</v>
      </c>
      <c r="V47" s="79">
        <f t="shared" si="14"/>
        <v>0</v>
      </c>
      <c r="W47" s="79">
        <f t="shared" si="14"/>
        <v>0</v>
      </c>
      <c r="X47" s="79">
        <f t="shared" si="14"/>
        <v>0</v>
      </c>
      <c r="Y47" s="79">
        <f t="shared" si="14"/>
        <v>0</v>
      </c>
      <c r="Z47" s="182">
        <f>C47/'[2]6'!C47*100</f>
        <v>108.3341454342315</v>
      </c>
    </row>
    <row r="48" spans="1:26" ht="14.25" thickBot="1" thickTop="1">
      <c r="A48" s="64">
        <v>43</v>
      </c>
      <c r="B48" s="80" t="s">
        <v>42</v>
      </c>
      <c r="C48" s="55">
        <f t="shared" si="0"/>
        <v>25616938</v>
      </c>
      <c r="D48" s="44">
        <f aca="true" t="shared" si="15" ref="D48:Y48">D43+D47</f>
        <v>5808246</v>
      </c>
      <c r="E48" s="81">
        <f t="shared" si="15"/>
        <v>2364323</v>
      </c>
      <c r="F48" s="81">
        <f t="shared" si="15"/>
        <v>1348987</v>
      </c>
      <c r="G48" s="81">
        <f t="shared" si="15"/>
        <v>849504</v>
      </c>
      <c r="H48" s="81">
        <f t="shared" si="15"/>
        <v>2722961</v>
      </c>
      <c r="I48" s="81">
        <f t="shared" si="15"/>
        <v>1754012</v>
      </c>
      <c r="J48" s="81">
        <f t="shared" si="15"/>
        <v>1586423</v>
      </c>
      <c r="K48" s="81">
        <f t="shared" si="15"/>
        <v>2197504</v>
      </c>
      <c r="L48" s="81">
        <f t="shared" si="15"/>
        <v>388500</v>
      </c>
      <c r="M48" s="81">
        <f t="shared" si="15"/>
        <v>993848</v>
      </c>
      <c r="N48" s="81">
        <f t="shared" si="15"/>
        <v>347897</v>
      </c>
      <c r="O48" s="81">
        <f t="shared" si="15"/>
        <v>272650</v>
      </c>
      <c r="P48" s="81">
        <f t="shared" si="15"/>
        <v>522404</v>
      </c>
      <c r="Q48" s="81">
        <f t="shared" si="15"/>
        <v>912348</v>
      </c>
      <c r="R48" s="81">
        <f t="shared" si="15"/>
        <v>1850019</v>
      </c>
      <c r="S48" s="81">
        <f t="shared" si="15"/>
        <v>1019860</v>
      </c>
      <c r="T48" s="81">
        <f t="shared" si="15"/>
        <v>0</v>
      </c>
      <c r="U48" s="81">
        <f t="shared" si="15"/>
        <v>4400</v>
      </c>
      <c r="V48" s="81">
        <f t="shared" si="15"/>
        <v>0</v>
      </c>
      <c r="W48" s="81">
        <f t="shared" si="15"/>
        <v>503500</v>
      </c>
      <c r="X48" s="81">
        <f t="shared" si="15"/>
        <v>84069</v>
      </c>
      <c r="Y48" s="81">
        <f t="shared" si="15"/>
        <v>85483</v>
      </c>
      <c r="Z48" s="182">
        <f>C48/'[2]6'!C48*100</f>
        <v>31.680213019371028</v>
      </c>
    </row>
    <row r="49" ht="13.5" thickTop="1">
      <c r="C49" s="82"/>
    </row>
    <row r="50" ht="12.75">
      <c r="C50" s="82"/>
    </row>
    <row r="51" ht="12.75">
      <c r="C51" s="82"/>
    </row>
    <row r="52" ht="12.75">
      <c r="C52" s="82"/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52" r:id="rId1"/>
  <headerFooter alignWithMargins="0">
    <oddHeader>&amp;L&amp;C&amp;RÉrték típus: Forint</oddHeader>
    <oddFooter>&amp;LAdatellenőrző kód: 262257576341-61-9-3d-631f-f-27219-65-2a33-5361&amp;C&amp;R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5.75390625" style="85" customWidth="1"/>
    <col min="2" max="2" width="4.625" style="85" customWidth="1"/>
    <col min="3" max="3" width="27.25390625" style="85" customWidth="1"/>
    <col min="4" max="4" width="18.25390625" style="85" customWidth="1"/>
    <col min="5" max="5" width="7.375" style="85" customWidth="1"/>
    <col min="6" max="6" width="24.75390625" style="85" customWidth="1"/>
    <col min="7" max="7" width="16.75390625" style="85" customWidth="1"/>
    <col min="8" max="9" width="13.75390625" style="85" bestFit="1" customWidth="1"/>
    <col min="10" max="16384" width="9.125" style="85" customWidth="1"/>
  </cols>
  <sheetData>
    <row r="1" spans="3:7" ht="18.75">
      <c r="C1" s="19" t="s">
        <v>120</v>
      </c>
      <c r="D1" s="19"/>
      <c r="E1" s="86"/>
      <c r="F1" s="86"/>
      <c r="G1" s="16" t="s">
        <v>295</v>
      </c>
    </row>
    <row r="2" spans="3:8" ht="18.75">
      <c r="C2" s="86"/>
      <c r="D2" s="22" t="s">
        <v>236</v>
      </c>
      <c r="E2" s="49"/>
      <c r="F2" s="86"/>
      <c r="G2" s="156" t="s">
        <v>285</v>
      </c>
      <c r="H2" s="87"/>
    </row>
    <row r="3" spans="3:8" ht="12.75">
      <c r="C3" s="85" t="s">
        <v>146</v>
      </c>
      <c r="G3" s="88"/>
      <c r="H3" s="87"/>
    </row>
    <row r="4" spans="7:8" ht="12.75">
      <c r="G4" s="88" t="s">
        <v>109</v>
      </c>
      <c r="H4" s="87"/>
    </row>
    <row r="5" spans="2:8" ht="12.75">
      <c r="B5" s="85" t="s">
        <v>147</v>
      </c>
      <c r="C5" s="85" t="s">
        <v>111</v>
      </c>
      <c r="D5" s="85" t="s">
        <v>112</v>
      </c>
      <c r="E5" s="85" t="s">
        <v>148</v>
      </c>
      <c r="F5" s="85" t="s">
        <v>149</v>
      </c>
      <c r="G5" s="88" t="s">
        <v>150</v>
      </c>
      <c r="H5" s="87"/>
    </row>
    <row r="6" spans="1:7" ht="12.75">
      <c r="A6" s="89">
        <v>1</v>
      </c>
      <c r="B6" s="194" t="s">
        <v>151</v>
      </c>
      <c r="C6" s="194"/>
      <c r="D6" s="194"/>
      <c r="E6" s="194" t="s">
        <v>152</v>
      </c>
      <c r="F6" s="194"/>
      <c r="G6" s="194"/>
    </row>
    <row r="7" spans="1:7" ht="12.75">
      <c r="A7" s="89">
        <v>2</v>
      </c>
      <c r="B7" s="90" t="s">
        <v>153</v>
      </c>
      <c r="C7" s="90" t="s">
        <v>154</v>
      </c>
      <c r="D7" s="90"/>
      <c r="E7" s="90" t="s">
        <v>153</v>
      </c>
      <c r="F7" s="90" t="s">
        <v>155</v>
      </c>
      <c r="G7" s="90"/>
    </row>
    <row r="8" spans="1:7" ht="12.75">
      <c r="A8" s="89">
        <v>3</v>
      </c>
      <c r="B8" s="91" t="s">
        <v>156</v>
      </c>
      <c r="C8" s="92" t="s">
        <v>157</v>
      </c>
      <c r="D8" s="93">
        <f>'1.'!C18</f>
        <v>29126930</v>
      </c>
      <c r="E8" s="91" t="s">
        <v>156</v>
      </c>
      <c r="F8" s="91" t="s">
        <v>158</v>
      </c>
      <c r="G8" s="93">
        <f>6!C6</f>
        <v>17066025</v>
      </c>
    </row>
    <row r="9" spans="1:7" ht="12.75">
      <c r="A9" s="89">
        <v>4</v>
      </c>
      <c r="B9" s="91" t="s">
        <v>159</v>
      </c>
      <c r="C9" s="92" t="s">
        <v>160</v>
      </c>
      <c r="D9" s="93">
        <f>'[1]1'!C36</f>
        <v>7390000</v>
      </c>
      <c r="E9" s="91" t="s">
        <v>159</v>
      </c>
      <c r="F9" s="91" t="s">
        <v>161</v>
      </c>
      <c r="G9" s="93">
        <f>6!C7</f>
        <v>2919009</v>
      </c>
    </row>
    <row r="10" spans="1:7" ht="12.75">
      <c r="A10" s="89">
        <v>5</v>
      </c>
      <c r="B10" s="91" t="s">
        <v>162</v>
      </c>
      <c r="C10" s="92" t="s">
        <v>116</v>
      </c>
      <c r="D10" s="93">
        <f>'1.'!C59</f>
        <v>5248935</v>
      </c>
      <c r="E10" s="91" t="s">
        <v>162</v>
      </c>
      <c r="F10" s="91" t="s">
        <v>163</v>
      </c>
      <c r="G10" s="93">
        <f>6!C8</f>
        <v>26993505</v>
      </c>
    </row>
    <row r="11" spans="1:7" ht="12.75">
      <c r="A11" s="89">
        <v>6</v>
      </c>
      <c r="B11" s="91" t="s">
        <v>164</v>
      </c>
      <c r="C11" s="92" t="s">
        <v>165</v>
      </c>
      <c r="D11" s="93">
        <f>'1.'!C62</f>
        <v>0</v>
      </c>
      <c r="E11" s="91" t="s">
        <v>164</v>
      </c>
      <c r="F11" s="91" t="s">
        <v>166</v>
      </c>
      <c r="G11" s="93">
        <f>'[1]2'!C17</f>
        <v>1100000</v>
      </c>
    </row>
    <row r="12" spans="1:7" ht="12.75">
      <c r="A12" s="89">
        <v>7</v>
      </c>
      <c r="B12" s="91" t="s">
        <v>167</v>
      </c>
      <c r="C12" s="91"/>
      <c r="D12" s="93"/>
      <c r="E12" s="91" t="s">
        <v>167</v>
      </c>
      <c r="F12" s="91" t="s">
        <v>168</v>
      </c>
      <c r="G12" s="94">
        <f>6!C26</f>
        <v>28613460</v>
      </c>
    </row>
    <row r="13" spans="1:7" ht="12.75">
      <c r="A13" s="89">
        <v>8</v>
      </c>
      <c r="B13" s="91" t="s">
        <v>169</v>
      </c>
      <c r="C13" s="91"/>
      <c r="D13" s="93"/>
      <c r="E13" s="91" t="s">
        <v>169</v>
      </c>
      <c r="F13" s="91"/>
      <c r="G13" s="93"/>
    </row>
    <row r="14" spans="1:7" ht="12.75">
      <c r="A14" s="89">
        <v>9</v>
      </c>
      <c r="B14" s="91"/>
      <c r="C14" s="91"/>
      <c r="D14" s="93"/>
      <c r="E14" s="91" t="s">
        <v>170</v>
      </c>
      <c r="F14" s="91"/>
      <c r="G14" s="93"/>
    </row>
    <row r="15" spans="1:7" ht="12.75">
      <c r="A15" s="89">
        <v>10</v>
      </c>
      <c r="B15" s="91"/>
      <c r="C15" s="91"/>
      <c r="D15" s="93"/>
      <c r="E15" s="91"/>
      <c r="F15" s="91"/>
      <c r="G15" s="93"/>
    </row>
    <row r="16" spans="1:8" ht="12.75">
      <c r="A16" s="89">
        <v>11</v>
      </c>
      <c r="B16" s="95"/>
      <c r="C16" s="95" t="s">
        <v>171</v>
      </c>
      <c r="D16" s="96">
        <f>SUM(D8:D15)</f>
        <v>41765865</v>
      </c>
      <c r="E16" s="95"/>
      <c r="F16" s="95" t="s">
        <v>172</v>
      </c>
      <c r="G16" s="96">
        <f>SUM(G8:G14)</f>
        <v>76691999</v>
      </c>
      <c r="H16" s="178">
        <f>D16-G16</f>
        <v>-34926134</v>
      </c>
    </row>
    <row r="17" spans="1:7" ht="12.75">
      <c r="A17" s="89">
        <v>12</v>
      </c>
      <c r="B17" s="91"/>
      <c r="C17" s="91"/>
      <c r="D17" s="93"/>
      <c r="E17" s="91"/>
      <c r="F17" s="91" t="s">
        <v>173</v>
      </c>
      <c r="G17" s="93">
        <f>D16</f>
        <v>41765865</v>
      </c>
    </row>
    <row r="18" spans="1:7" ht="12.75">
      <c r="A18" s="89">
        <v>13</v>
      </c>
      <c r="B18" s="91"/>
      <c r="C18" s="91"/>
      <c r="D18" s="93"/>
      <c r="E18" s="91"/>
      <c r="F18" s="91" t="s">
        <v>174</v>
      </c>
      <c r="G18" s="93">
        <f>G16-G17</f>
        <v>34926134</v>
      </c>
    </row>
    <row r="19" spans="1:7" ht="12.75">
      <c r="A19" s="89">
        <v>14</v>
      </c>
      <c r="B19" s="91"/>
      <c r="C19" s="97"/>
      <c r="D19" s="93"/>
      <c r="E19" s="91"/>
      <c r="F19" s="91"/>
      <c r="G19" s="93"/>
    </row>
    <row r="20" spans="1:7" ht="12.75">
      <c r="A20" s="89">
        <v>15</v>
      </c>
      <c r="B20" s="95" t="s">
        <v>175</v>
      </c>
      <c r="C20" s="95" t="s">
        <v>176</v>
      </c>
      <c r="D20" s="96"/>
      <c r="E20" s="95" t="s">
        <v>175</v>
      </c>
      <c r="F20" s="95" t="s">
        <v>177</v>
      </c>
      <c r="G20" s="96"/>
    </row>
    <row r="21" spans="1:7" ht="12.75">
      <c r="A21" s="89">
        <v>16</v>
      </c>
      <c r="B21" s="91" t="s">
        <v>178</v>
      </c>
      <c r="C21" s="91" t="s">
        <v>179</v>
      </c>
      <c r="D21" s="93">
        <f>'1.'!C19</f>
        <v>2107480</v>
      </c>
      <c r="E21" s="91" t="s">
        <v>178</v>
      </c>
      <c r="F21" s="91" t="s">
        <v>115</v>
      </c>
      <c r="G21" s="93">
        <f>6!C32</f>
        <v>4858849</v>
      </c>
    </row>
    <row r="22" spans="1:7" ht="12.75">
      <c r="A22" s="89">
        <v>17</v>
      </c>
      <c r="B22" s="91" t="s">
        <v>180</v>
      </c>
      <c r="C22" s="91" t="s">
        <v>181</v>
      </c>
      <c r="D22" s="93">
        <f>'1.'!C61</f>
        <v>9637200</v>
      </c>
      <c r="E22" s="91" t="s">
        <v>180</v>
      </c>
      <c r="F22" s="91" t="s">
        <v>113</v>
      </c>
      <c r="G22" s="93">
        <f>6!C37</f>
        <v>2319553</v>
      </c>
    </row>
    <row r="23" spans="1:9" ht="12.75">
      <c r="A23" s="89">
        <v>18</v>
      </c>
      <c r="B23" s="91" t="s">
        <v>182</v>
      </c>
      <c r="C23" s="91" t="s">
        <v>183</v>
      </c>
      <c r="D23" s="93">
        <f>'[1]1'!C65</f>
        <v>100000</v>
      </c>
      <c r="E23" s="91" t="s">
        <v>182</v>
      </c>
      <c r="F23" s="91" t="s">
        <v>184</v>
      </c>
      <c r="G23" s="93">
        <f>'[1]2'!C42</f>
        <v>0</v>
      </c>
      <c r="I23" s="178"/>
    </row>
    <row r="24" spans="1:7" ht="12.75">
      <c r="A24" s="89">
        <v>19</v>
      </c>
      <c r="B24" s="91" t="s">
        <v>185</v>
      </c>
      <c r="C24" s="91"/>
      <c r="D24" s="93"/>
      <c r="E24" s="91" t="s">
        <v>185</v>
      </c>
      <c r="F24" s="92"/>
      <c r="G24" s="93"/>
    </row>
    <row r="25" spans="1:7" ht="12.75">
      <c r="A25" s="89">
        <v>20</v>
      </c>
      <c r="B25" s="91" t="s">
        <v>186</v>
      </c>
      <c r="C25" s="91"/>
      <c r="D25" s="93"/>
      <c r="E25" s="91" t="s">
        <v>186</v>
      </c>
      <c r="F25" s="91"/>
      <c r="G25" s="93"/>
    </row>
    <row r="26" spans="1:7" ht="12.75">
      <c r="A26" s="89">
        <v>21</v>
      </c>
      <c r="B26" s="91" t="s">
        <v>187</v>
      </c>
      <c r="C26" s="91"/>
      <c r="D26" s="93"/>
      <c r="E26" s="91"/>
      <c r="F26" s="91"/>
      <c r="G26" s="93"/>
    </row>
    <row r="27" spans="1:7" ht="12.75">
      <c r="A27" s="89">
        <v>22</v>
      </c>
      <c r="B27" s="91" t="s">
        <v>188</v>
      </c>
      <c r="C27" s="98"/>
      <c r="D27" s="93"/>
      <c r="E27" s="91"/>
      <c r="F27" s="91"/>
      <c r="G27" s="93"/>
    </row>
    <row r="28" spans="1:7" ht="12.75">
      <c r="A28" s="89">
        <v>23</v>
      </c>
      <c r="B28" s="91" t="s">
        <v>189</v>
      </c>
      <c r="C28" s="91"/>
      <c r="D28" s="93"/>
      <c r="E28" s="91"/>
      <c r="F28" s="91"/>
      <c r="G28" s="93"/>
    </row>
    <row r="29" spans="1:8" ht="12.75">
      <c r="A29" s="89">
        <v>24</v>
      </c>
      <c r="B29" s="95"/>
      <c r="C29" s="95" t="s">
        <v>190</v>
      </c>
      <c r="D29" s="96">
        <f>SUM(D21:D28)</f>
        <v>11844680</v>
      </c>
      <c r="E29" s="95"/>
      <c r="F29" s="95" t="s">
        <v>191</v>
      </c>
      <c r="G29" s="96">
        <f>SUM(G21:G26)</f>
        <v>7178402</v>
      </c>
      <c r="H29" s="178">
        <f>D29-G29</f>
        <v>4666278</v>
      </c>
    </row>
    <row r="30" spans="1:7" ht="12.75">
      <c r="A30" s="89">
        <v>25</v>
      </c>
      <c r="B30" s="91"/>
      <c r="C30" s="91"/>
      <c r="D30" s="93"/>
      <c r="E30" s="91"/>
      <c r="F30" s="91" t="s">
        <v>192</v>
      </c>
      <c r="G30" s="93">
        <f>D29</f>
        <v>11844680</v>
      </c>
    </row>
    <row r="31" spans="1:7" ht="12.75">
      <c r="A31" s="89">
        <v>26</v>
      </c>
      <c r="B31" s="91"/>
      <c r="C31" s="91"/>
      <c r="D31" s="93"/>
      <c r="E31" s="91"/>
      <c r="F31" s="91" t="s">
        <v>193</v>
      </c>
      <c r="G31" s="93">
        <f>G29-G30</f>
        <v>-4666278</v>
      </c>
    </row>
    <row r="32" spans="1:7" ht="12.75">
      <c r="A32" s="89">
        <v>27</v>
      </c>
      <c r="B32" s="91"/>
      <c r="D32" s="93"/>
      <c r="E32" s="91"/>
      <c r="F32" s="91"/>
      <c r="G32" s="93"/>
    </row>
    <row r="33" spans="1:8" ht="12.75">
      <c r="A33" s="89">
        <v>28</v>
      </c>
      <c r="B33" s="99"/>
      <c r="C33" s="99" t="s">
        <v>194</v>
      </c>
      <c r="D33" s="100">
        <f>D16+D29</f>
        <v>53610545</v>
      </c>
      <c r="E33" s="99"/>
      <c r="F33" s="99" t="s">
        <v>195</v>
      </c>
      <c r="G33" s="100">
        <f>SUM(G16+G29)</f>
        <v>83870401</v>
      </c>
      <c r="H33" s="178">
        <f>D33-G33</f>
        <v>-30259856</v>
      </c>
    </row>
    <row r="34" spans="1:8" ht="12.75">
      <c r="A34" s="101"/>
      <c r="B34" s="101"/>
      <c r="C34" s="102" t="s">
        <v>196</v>
      </c>
      <c r="D34" s="103">
        <f>'1.'!C69</f>
        <v>682339</v>
      </c>
      <c r="F34" s="102"/>
      <c r="G34" s="104"/>
      <c r="H34" s="178"/>
    </row>
    <row r="35" spans="1:8" ht="12.75">
      <c r="A35" s="101"/>
      <c r="B35" s="101"/>
      <c r="C35" s="102" t="s">
        <v>197</v>
      </c>
      <c r="D35" s="103">
        <f>'1.'!C68</f>
        <v>31156082</v>
      </c>
      <c r="F35" s="102" t="s">
        <v>198</v>
      </c>
      <c r="G35" s="104">
        <f>6!C44</f>
        <v>1578565</v>
      </c>
      <c r="H35" s="178">
        <f>D35-G35</f>
        <v>29577517</v>
      </c>
    </row>
    <row r="36" spans="1:7" ht="12.75">
      <c r="A36" s="101"/>
      <c r="B36" s="101"/>
      <c r="C36" s="102" t="s">
        <v>199</v>
      </c>
      <c r="D36" s="103">
        <f>SUM(D33:D35)</f>
        <v>85448966</v>
      </c>
      <c r="F36" s="102" t="s">
        <v>200</v>
      </c>
      <c r="G36" s="104">
        <f>SUM(G33:G35)</f>
        <v>85448966</v>
      </c>
    </row>
    <row r="37" spans="1:7" ht="12.75">
      <c r="A37" s="101"/>
      <c r="B37" s="101"/>
      <c r="C37" s="101"/>
      <c r="D37" s="103"/>
      <c r="G37" s="104"/>
    </row>
    <row r="38" spans="1:7" ht="12.75">
      <c r="A38" s="101"/>
      <c r="B38" s="101"/>
      <c r="C38" s="101"/>
      <c r="D38" s="103"/>
      <c r="G38" s="104"/>
    </row>
    <row r="39" spans="1:7" ht="12.75">
      <c r="A39" s="101"/>
      <c r="B39" s="101"/>
      <c r="D39" s="103"/>
      <c r="G39" s="178"/>
    </row>
  </sheetData>
  <sheetProtection/>
  <mergeCells count="2">
    <mergeCell ref="B6:D6"/>
    <mergeCell ref="E6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125" style="17" customWidth="1"/>
    <col min="2" max="2" width="51.125" style="17" customWidth="1"/>
    <col min="3" max="3" width="14.125" style="17" customWidth="1"/>
    <col min="4" max="15" width="12.75390625" style="104" customWidth="1"/>
    <col min="16" max="16" width="12.625" style="17" customWidth="1"/>
    <col min="17" max="16384" width="9.125" style="17" customWidth="1"/>
  </cols>
  <sheetData>
    <row r="1" spans="2:15" ht="18.75">
      <c r="B1" s="105"/>
      <c r="C1" s="19" t="s">
        <v>120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ht="12.75">
      <c r="B2" s="107"/>
      <c r="C2" s="27" t="s">
        <v>246</v>
      </c>
      <c r="D2" s="106"/>
      <c r="E2" s="106"/>
      <c r="F2" s="106"/>
      <c r="G2" s="108" t="s">
        <v>296</v>
      </c>
      <c r="H2" s="106"/>
      <c r="I2" s="106"/>
      <c r="J2" s="106"/>
      <c r="K2" s="106"/>
      <c r="L2" s="106"/>
      <c r="M2" s="106"/>
      <c r="N2" s="106"/>
      <c r="O2" s="106"/>
    </row>
    <row r="3" spans="2:15" ht="12.75">
      <c r="B3" s="107"/>
      <c r="C3" s="27" t="s">
        <v>201</v>
      </c>
      <c r="D3" s="106"/>
      <c r="E3" s="106"/>
      <c r="F3" s="106"/>
      <c r="G3" s="156" t="s">
        <v>286</v>
      </c>
      <c r="H3" s="106"/>
      <c r="I3" s="106"/>
      <c r="J3" s="106"/>
      <c r="K3" s="106"/>
      <c r="L3" s="106"/>
      <c r="M3" s="106"/>
      <c r="N3" s="106"/>
      <c r="O3" s="106"/>
    </row>
    <row r="4" spans="2:15" ht="12.75">
      <c r="B4" s="105"/>
      <c r="C4" s="105"/>
      <c r="D4" s="106"/>
      <c r="E4" s="106"/>
      <c r="F4" s="106"/>
      <c r="G4" s="109"/>
      <c r="H4" s="106"/>
      <c r="I4" s="106"/>
      <c r="J4" s="106"/>
      <c r="K4" s="106"/>
      <c r="L4" s="106"/>
      <c r="M4" s="106"/>
      <c r="N4" s="106"/>
      <c r="O4" s="106"/>
    </row>
    <row r="5" spans="2:15" ht="12.75">
      <c r="B5" s="105"/>
      <c r="C5" s="105"/>
      <c r="D5" s="106"/>
      <c r="E5" s="106"/>
      <c r="F5" s="106"/>
      <c r="G5" s="106" t="s">
        <v>109</v>
      </c>
      <c r="H5" s="106"/>
      <c r="I5" s="106"/>
      <c r="J5" s="106"/>
      <c r="K5" s="106"/>
      <c r="L5" s="106"/>
      <c r="M5" s="106"/>
      <c r="N5" s="106"/>
      <c r="O5" s="106"/>
    </row>
    <row r="6" spans="1:16" ht="12.75">
      <c r="A6" s="89">
        <v>1</v>
      </c>
      <c r="B6" s="110" t="s">
        <v>202</v>
      </c>
      <c r="C6" s="110" t="s">
        <v>43</v>
      </c>
      <c r="D6" s="111" t="s">
        <v>203</v>
      </c>
      <c r="E6" s="111" t="s">
        <v>204</v>
      </c>
      <c r="F6" s="111" t="s">
        <v>205</v>
      </c>
      <c r="G6" s="111" t="s">
        <v>206</v>
      </c>
      <c r="H6" s="111" t="s">
        <v>207</v>
      </c>
      <c r="I6" s="111" t="s">
        <v>208</v>
      </c>
      <c r="J6" s="111" t="s">
        <v>209</v>
      </c>
      <c r="K6" s="111" t="s">
        <v>210</v>
      </c>
      <c r="L6" s="111" t="s">
        <v>211</v>
      </c>
      <c r="M6" s="111" t="s">
        <v>212</v>
      </c>
      <c r="N6" s="111" t="s">
        <v>213</v>
      </c>
      <c r="O6" s="111" t="s">
        <v>214</v>
      </c>
      <c r="P6" s="112" t="s">
        <v>215</v>
      </c>
    </row>
    <row r="7" spans="1:16" ht="12.75">
      <c r="A7" s="89">
        <v>2</v>
      </c>
      <c r="B7" s="113" t="s">
        <v>158</v>
      </c>
      <c r="C7" s="114">
        <f>6!C6</f>
        <v>17066025</v>
      </c>
      <c r="D7" s="115">
        <f aca="true" t="shared" si="0" ref="D7:D13">C7/12</f>
        <v>1422168.75</v>
      </c>
      <c r="E7" s="115">
        <f aca="true" t="shared" si="1" ref="E7:E13">C7/12</f>
        <v>1422168.75</v>
      </c>
      <c r="F7" s="115">
        <f aca="true" t="shared" si="2" ref="F7:F13">C7/12</f>
        <v>1422168.75</v>
      </c>
      <c r="G7" s="115">
        <f aca="true" t="shared" si="3" ref="G7:G13">C7/12</f>
        <v>1422168.75</v>
      </c>
      <c r="H7" s="115">
        <f aca="true" t="shared" si="4" ref="H7:H13">C7/12</f>
        <v>1422168.75</v>
      </c>
      <c r="I7" s="115">
        <f aca="true" t="shared" si="5" ref="I7:I13">C7/12</f>
        <v>1422168.75</v>
      </c>
      <c r="J7" s="115">
        <f aca="true" t="shared" si="6" ref="J7:J13">C7/12</f>
        <v>1422168.75</v>
      </c>
      <c r="K7" s="115">
        <f aca="true" t="shared" si="7" ref="K7:K13">C7/12</f>
        <v>1422168.75</v>
      </c>
      <c r="L7" s="115">
        <f aca="true" t="shared" si="8" ref="L7:L13">C7/12</f>
        <v>1422168.75</v>
      </c>
      <c r="M7" s="115">
        <f aca="true" t="shared" si="9" ref="M7:M13">C7/12</f>
        <v>1422168.75</v>
      </c>
      <c r="N7" s="115">
        <f aca="true" t="shared" si="10" ref="N7:N13">C7/12</f>
        <v>1422168.75</v>
      </c>
      <c r="O7" s="115">
        <f aca="true" t="shared" si="11" ref="O7:O13">C7/12</f>
        <v>1422168.75</v>
      </c>
      <c r="P7" s="116">
        <f aca="true" t="shared" si="12" ref="P7:P29">SUM(D7:O7)</f>
        <v>17066025</v>
      </c>
    </row>
    <row r="8" spans="1:16" ht="12.75">
      <c r="A8" s="89">
        <v>3</v>
      </c>
      <c r="B8" s="113" t="s">
        <v>216</v>
      </c>
      <c r="C8" s="114">
        <f>6!C7</f>
        <v>2919009</v>
      </c>
      <c r="D8" s="115">
        <f t="shared" si="0"/>
        <v>243250.75</v>
      </c>
      <c r="E8" s="115">
        <f t="shared" si="1"/>
        <v>243250.75</v>
      </c>
      <c r="F8" s="115">
        <f t="shared" si="2"/>
        <v>243250.75</v>
      </c>
      <c r="G8" s="115">
        <f t="shared" si="3"/>
        <v>243250.75</v>
      </c>
      <c r="H8" s="115">
        <f t="shared" si="4"/>
        <v>243250.75</v>
      </c>
      <c r="I8" s="115">
        <f t="shared" si="5"/>
        <v>243250.75</v>
      </c>
      <c r="J8" s="115">
        <f t="shared" si="6"/>
        <v>243250.75</v>
      </c>
      <c r="K8" s="115">
        <f t="shared" si="7"/>
        <v>243250.75</v>
      </c>
      <c r="L8" s="115">
        <f t="shared" si="8"/>
        <v>243250.75</v>
      </c>
      <c r="M8" s="115">
        <f t="shared" si="9"/>
        <v>243250.75</v>
      </c>
      <c r="N8" s="115">
        <f t="shared" si="10"/>
        <v>243250.75</v>
      </c>
      <c r="O8" s="115">
        <f t="shared" si="11"/>
        <v>243250.75</v>
      </c>
      <c r="P8" s="116">
        <f t="shared" si="12"/>
        <v>2919009</v>
      </c>
    </row>
    <row r="9" spans="1:16" ht="12.75">
      <c r="A9" s="89">
        <v>4</v>
      </c>
      <c r="B9" s="113" t="s">
        <v>117</v>
      </c>
      <c r="C9" s="114">
        <f>6!C8</f>
        <v>26993505</v>
      </c>
      <c r="D9" s="115">
        <f t="shared" si="0"/>
        <v>2249458.75</v>
      </c>
      <c r="E9" s="115">
        <f t="shared" si="1"/>
        <v>2249458.75</v>
      </c>
      <c r="F9" s="115">
        <f t="shared" si="2"/>
        <v>2249458.75</v>
      </c>
      <c r="G9" s="115">
        <f t="shared" si="3"/>
        <v>2249458.75</v>
      </c>
      <c r="H9" s="115">
        <f t="shared" si="4"/>
        <v>2249458.75</v>
      </c>
      <c r="I9" s="115">
        <f t="shared" si="5"/>
        <v>2249458.75</v>
      </c>
      <c r="J9" s="115">
        <f t="shared" si="6"/>
        <v>2249458.75</v>
      </c>
      <c r="K9" s="115">
        <f t="shared" si="7"/>
        <v>2249458.75</v>
      </c>
      <c r="L9" s="115">
        <f t="shared" si="8"/>
        <v>2249458.75</v>
      </c>
      <c r="M9" s="115">
        <f t="shared" si="9"/>
        <v>2249458.75</v>
      </c>
      <c r="N9" s="115">
        <f t="shared" si="10"/>
        <v>2249458.75</v>
      </c>
      <c r="O9" s="115">
        <f t="shared" si="11"/>
        <v>2249458.75</v>
      </c>
      <c r="P9" s="116">
        <f t="shared" si="12"/>
        <v>26993505</v>
      </c>
    </row>
    <row r="10" spans="1:16" ht="12.75">
      <c r="A10" s="89">
        <v>5</v>
      </c>
      <c r="B10" s="113" t="s">
        <v>217</v>
      </c>
      <c r="C10" s="114">
        <f>'[1]2'!C17</f>
        <v>1100000</v>
      </c>
      <c r="D10" s="115">
        <f t="shared" si="0"/>
        <v>91666.66666666667</v>
      </c>
      <c r="E10" s="115">
        <f t="shared" si="1"/>
        <v>91666.66666666667</v>
      </c>
      <c r="F10" s="115">
        <f t="shared" si="2"/>
        <v>91666.66666666667</v>
      </c>
      <c r="G10" s="115">
        <f t="shared" si="3"/>
        <v>91666.66666666667</v>
      </c>
      <c r="H10" s="115">
        <f t="shared" si="4"/>
        <v>91666.66666666667</v>
      </c>
      <c r="I10" s="115">
        <f t="shared" si="5"/>
        <v>91666.66666666667</v>
      </c>
      <c r="J10" s="115">
        <f t="shared" si="6"/>
        <v>91666.66666666667</v>
      </c>
      <c r="K10" s="115">
        <f t="shared" si="7"/>
        <v>91666.66666666667</v>
      </c>
      <c r="L10" s="115">
        <f t="shared" si="8"/>
        <v>91666.66666666667</v>
      </c>
      <c r="M10" s="115">
        <f t="shared" si="9"/>
        <v>91666.66666666667</v>
      </c>
      <c r="N10" s="115">
        <f t="shared" si="10"/>
        <v>91666.66666666667</v>
      </c>
      <c r="O10" s="115">
        <f t="shared" si="11"/>
        <v>91666.66666666667</v>
      </c>
      <c r="P10" s="116">
        <f t="shared" si="12"/>
        <v>1099999.9999999998</v>
      </c>
    </row>
    <row r="11" spans="1:16" ht="12.75">
      <c r="A11" s="89">
        <v>7</v>
      </c>
      <c r="B11" s="117" t="s">
        <v>218</v>
      </c>
      <c r="C11" s="118">
        <f>6!C26</f>
        <v>28613460</v>
      </c>
      <c r="D11" s="115">
        <f t="shared" si="0"/>
        <v>2384455</v>
      </c>
      <c r="E11" s="115">
        <f t="shared" si="1"/>
        <v>2384455</v>
      </c>
      <c r="F11" s="115">
        <f t="shared" si="2"/>
        <v>2384455</v>
      </c>
      <c r="G11" s="115">
        <f t="shared" si="3"/>
        <v>2384455</v>
      </c>
      <c r="H11" s="115">
        <f t="shared" si="4"/>
        <v>2384455</v>
      </c>
      <c r="I11" s="115">
        <f t="shared" si="5"/>
        <v>2384455</v>
      </c>
      <c r="J11" s="115">
        <f t="shared" si="6"/>
        <v>2384455</v>
      </c>
      <c r="K11" s="115">
        <f t="shared" si="7"/>
        <v>2384455</v>
      </c>
      <c r="L11" s="115">
        <f t="shared" si="8"/>
        <v>2384455</v>
      </c>
      <c r="M11" s="115">
        <f t="shared" si="9"/>
        <v>2384455</v>
      </c>
      <c r="N11" s="115">
        <f t="shared" si="10"/>
        <v>2384455</v>
      </c>
      <c r="O11" s="115">
        <f t="shared" si="11"/>
        <v>2384455</v>
      </c>
      <c r="P11" s="116">
        <f t="shared" si="12"/>
        <v>28613460</v>
      </c>
    </row>
    <row r="12" spans="1:16" ht="12.75">
      <c r="A12" s="89">
        <v>16</v>
      </c>
      <c r="B12" s="117" t="s">
        <v>219</v>
      </c>
      <c r="C12" s="118">
        <f>6!C32</f>
        <v>4858849</v>
      </c>
      <c r="D12" s="115">
        <f t="shared" si="0"/>
        <v>404904.0833333333</v>
      </c>
      <c r="E12" s="115">
        <f t="shared" si="1"/>
        <v>404904.0833333333</v>
      </c>
      <c r="F12" s="115">
        <f t="shared" si="2"/>
        <v>404904.0833333333</v>
      </c>
      <c r="G12" s="115">
        <f t="shared" si="3"/>
        <v>404904.0833333333</v>
      </c>
      <c r="H12" s="115">
        <f t="shared" si="4"/>
        <v>404904.0833333333</v>
      </c>
      <c r="I12" s="115">
        <f t="shared" si="5"/>
        <v>404904.0833333333</v>
      </c>
      <c r="J12" s="115">
        <f t="shared" si="6"/>
        <v>404904.0833333333</v>
      </c>
      <c r="K12" s="115">
        <f t="shared" si="7"/>
        <v>404904.0833333333</v>
      </c>
      <c r="L12" s="115">
        <f t="shared" si="8"/>
        <v>404904.0833333333</v>
      </c>
      <c r="M12" s="115">
        <f t="shared" si="9"/>
        <v>404904.0833333333</v>
      </c>
      <c r="N12" s="115">
        <f t="shared" si="10"/>
        <v>404904.0833333333</v>
      </c>
      <c r="O12" s="115">
        <f t="shared" si="11"/>
        <v>404904.0833333333</v>
      </c>
      <c r="P12" s="116">
        <f t="shared" si="12"/>
        <v>4858849</v>
      </c>
    </row>
    <row r="13" spans="1:16" ht="12.75">
      <c r="A13" s="89">
        <v>17</v>
      </c>
      <c r="B13" s="117" t="s">
        <v>113</v>
      </c>
      <c r="C13" s="118">
        <f>6!C37</f>
        <v>2319553</v>
      </c>
      <c r="D13" s="115">
        <f t="shared" si="0"/>
        <v>193296.08333333334</v>
      </c>
      <c r="E13" s="115">
        <f t="shared" si="1"/>
        <v>193296.08333333334</v>
      </c>
      <c r="F13" s="115">
        <f t="shared" si="2"/>
        <v>193296.08333333334</v>
      </c>
      <c r="G13" s="115">
        <f t="shared" si="3"/>
        <v>193296.08333333334</v>
      </c>
      <c r="H13" s="115">
        <f t="shared" si="4"/>
        <v>193296.08333333334</v>
      </c>
      <c r="I13" s="115">
        <f t="shared" si="5"/>
        <v>193296.08333333334</v>
      </c>
      <c r="J13" s="115">
        <f t="shared" si="6"/>
        <v>193296.08333333334</v>
      </c>
      <c r="K13" s="115">
        <f t="shared" si="7"/>
        <v>193296.08333333334</v>
      </c>
      <c r="L13" s="115">
        <f t="shared" si="8"/>
        <v>193296.08333333334</v>
      </c>
      <c r="M13" s="115">
        <f t="shared" si="9"/>
        <v>193296.08333333334</v>
      </c>
      <c r="N13" s="115">
        <f t="shared" si="10"/>
        <v>193296.08333333334</v>
      </c>
      <c r="O13" s="115">
        <f t="shared" si="11"/>
        <v>193296.08333333334</v>
      </c>
      <c r="P13" s="116">
        <f t="shared" si="12"/>
        <v>2319553</v>
      </c>
    </row>
    <row r="14" spans="1:16" ht="12.75">
      <c r="A14" s="89">
        <v>19</v>
      </c>
      <c r="B14" s="113" t="s">
        <v>220</v>
      </c>
      <c r="C14" s="114">
        <f>'[1]2'!C42</f>
        <v>0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>
        <f t="shared" si="12"/>
        <v>0</v>
      </c>
    </row>
    <row r="15" spans="1:16" ht="12.75">
      <c r="A15" s="89">
        <v>20</v>
      </c>
      <c r="B15" s="119" t="s">
        <v>118</v>
      </c>
      <c r="C15" s="120">
        <f aca="true" t="shared" si="13" ref="C15:O15">SUM(C7:C14)</f>
        <v>83870401</v>
      </c>
      <c r="D15" s="121">
        <f t="shared" si="13"/>
        <v>6989200.083333332</v>
      </c>
      <c r="E15" s="121">
        <f t="shared" si="13"/>
        <v>6989200.083333332</v>
      </c>
      <c r="F15" s="121">
        <f t="shared" si="13"/>
        <v>6989200.083333332</v>
      </c>
      <c r="G15" s="121">
        <f t="shared" si="13"/>
        <v>6989200.083333332</v>
      </c>
      <c r="H15" s="121">
        <f t="shared" si="13"/>
        <v>6989200.083333332</v>
      </c>
      <c r="I15" s="121">
        <f t="shared" si="13"/>
        <v>6989200.083333332</v>
      </c>
      <c r="J15" s="121">
        <f t="shared" si="13"/>
        <v>6989200.083333332</v>
      </c>
      <c r="K15" s="121">
        <f t="shared" si="13"/>
        <v>6989200.083333332</v>
      </c>
      <c r="L15" s="121">
        <f t="shared" si="13"/>
        <v>6989200.083333332</v>
      </c>
      <c r="M15" s="121">
        <f t="shared" si="13"/>
        <v>6989200.083333332</v>
      </c>
      <c r="N15" s="121">
        <f t="shared" si="13"/>
        <v>6989200.083333332</v>
      </c>
      <c r="O15" s="121">
        <f t="shared" si="13"/>
        <v>6989200.083333332</v>
      </c>
      <c r="P15" s="116">
        <f t="shared" si="12"/>
        <v>83870400.99999996</v>
      </c>
    </row>
    <row r="16" spans="1:16" ht="12.75">
      <c r="A16" s="122">
        <v>27</v>
      </c>
      <c r="B16" s="123" t="s">
        <v>119</v>
      </c>
      <c r="C16" s="124">
        <f>C17+C18</f>
        <v>1578565</v>
      </c>
      <c r="D16" s="125">
        <f aca="true" t="shared" si="14" ref="D16:O16">D17+D18</f>
        <v>896226</v>
      </c>
      <c r="E16" s="125">
        <f t="shared" si="14"/>
        <v>0</v>
      </c>
      <c r="F16" s="125">
        <f t="shared" si="14"/>
        <v>0</v>
      </c>
      <c r="G16" s="125">
        <f t="shared" si="14"/>
        <v>560900</v>
      </c>
      <c r="H16" s="125">
        <f t="shared" si="14"/>
        <v>121439</v>
      </c>
      <c r="I16" s="125">
        <f t="shared" si="14"/>
        <v>0</v>
      </c>
      <c r="J16" s="125">
        <f t="shared" si="14"/>
        <v>0</v>
      </c>
      <c r="K16" s="125">
        <f t="shared" si="14"/>
        <v>0</v>
      </c>
      <c r="L16" s="125">
        <f t="shared" si="14"/>
        <v>0</v>
      </c>
      <c r="M16" s="125">
        <f t="shared" si="14"/>
        <v>0</v>
      </c>
      <c r="N16" s="125">
        <f t="shared" si="14"/>
        <v>0</v>
      </c>
      <c r="O16" s="125">
        <f t="shared" si="14"/>
        <v>0</v>
      </c>
      <c r="P16" s="126">
        <f t="shared" si="12"/>
        <v>1578565</v>
      </c>
    </row>
    <row r="17" spans="1:16" s="131" customFormat="1" ht="12.75">
      <c r="A17" s="127"/>
      <c r="B17" s="128" t="s">
        <v>221</v>
      </c>
      <c r="C17" s="129">
        <f>SUM(D17:I17)</f>
        <v>1578565</v>
      </c>
      <c r="D17" s="130">
        <v>896226</v>
      </c>
      <c r="E17" s="130"/>
      <c r="F17" s="130"/>
      <c r="G17" s="130">
        <v>560900</v>
      </c>
      <c r="H17" s="130">
        <v>121439</v>
      </c>
      <c r="I17" s="130"/>
      <c r="J17" s="130"/>
      <c r="K17" s="130"/>
      <c r="L17" s="130"/>
      <c r="M17" s="130"/>
      <c r="N17" s="130"/>
      <c r="O17" s="130"/>
      <c r="P17" s="179"/>
    </row>
    <row r="18" spans="1:16" ht="12.75">
      <c r="A18" s="122">
        <v>29</v>
      </c>
      <c r="B18" s="132" t="s">
        <v>222</v>
      </c>
      <c r="C18" s="133">
        <f>'[1]2'!C45</f>
        <v>0</v>
      </c>
      <c r="D18" s="115">
        <f>C18/12</f>
        <v>0</v>
      </c>
      <c r="E18" s="115">
        <f>C18/12</f>
        <v>0</v>
      </c>
      <c r="F18" s="115">
        <f>C18/12</f>
        <v>0</v>
      </c>
      <c r="G18" s="115">
        <f>C18/12</f>
        <v>0</v>
      </c>
      <c r="H18" s="115">
        <f>C18/12</f>
        <v>0</v>
      </c>
      <c r="I18" s="115">
        <f>C18/12</f>
        <v>0</v>
      </c>
      <c r="J18" s="115">
        <f>C18/12</f>
        <v>0</v>
      </c>
      <c r="K18" s="115">
        <f>C18/12</f>
        <v>0</v>
      </c>
      <c r="L18" s="115">
        <f>C18/12</f>
        <v>0</v>
      </c>
      <c r="M18" s="115">
        <f>C18/12</f>
        <v>0</v>
      </c>
      <c r="N18" s="115">
        <f>C18/12</f>
        <v>0</v>
      </c>
      <c r="O18" s="115">
        <f>C18/12</f>
        <v>0</v>
      </c>
      <c r="P18" s="126">
        <f t="shared" si="12"/>
        <v>0</v>
      </c>
    </row>
    <row r="19" spans="1:16" ht="21.75" customHeight="1">
      <c r="A19" s="122">
        <v>30</v>
      </c>
      <c r="B19" s="134" t="s">
        <v>223</v>
      </c>
      <c r="C19" s="135">
        <f>C15+C16</f>
        <v>85448966</v>
      </c>
      <c r="D19" s="136">
        <f aca="true" t="shared" si="15" ref="D19:O19">D15+D16</f>
        <v>7885426.083333332</v>
      </c>
      <c r="E19" s="136">
        <f t="shared" si="15"/>
        <v>6989200.083333332</v>
      </c>
      <c r="F19" s="136">
        <f t="shared" si="15"/>
        <v>6989200.083333332</v>
      </c>
      <c r="G19" s="136">
        <f t="shared" si="15"/>
        <v>7550100.083333332</v>
      </c>
      <c r="H19" s="136">
        <f t="shared" si="15"/>
        <v>7110639.083333332</v>
      </c>
      <c r="I19" s="136">
        <f t="shared" si="15"/>
        <v>6989200.083333332</v>
      </c>
      <c r="J19" s="136">
        <f t="shared" si="15"/>
        <v>6989200.083333332</v>
      </c>
      <c r="K19" s="136">
        <f t="shared" si="15"/>
        <v>6989200.083333332</v>
      </c>
      <c r="L19" s="136">
        <f t="shared" si="15"/>
        <v>6989200.083333332</v>
      </c>
      <c r="M19" s="136">
        <f t="shared" si="15"/>
        <v>6989200.083333332</v>
      </c>
      <c r="N19" s="136">
        <f t="shared" si="15"/>
        <v>6989200.083333332</v>
      </c>
      <c r="O19" s="136">
        <f t="shared" si="15"/>
        <v>6989200.083333332</v>
      </c>
      <c r="P19" s="126">
        <f t="shared" si="12"/>
        <v>85448965.99999996</v>
      </c>
    </row>
    <row r="20" spans="1:16" ht="12.75">
      <c r="A20" s="122">
        <v>33</v>
      </c>
      <c r="B20" s="132" t="s">
        <v>224</v>
      </c>
      <c r="C20" s="114">
        <f>'1.'!C18</f>
        <v>29126930</v>
      </c>
      <c r="D20" s="115">
        <f aca="true" t="shared" si="16" ref="D20:D26">C20/12</f>
        <v>2427244.1666666665</v>
      </c>
      <c r="E20" s="115">
        <f aca="true" t="shared" si="17" ref="E20:E26">C20/12</f>
        <v>2427244.1666666665</v>
      </c>
      <c r="F20" s="115">
        <f aca="true" t="shared" si="18" ref="F20:F26">C20/12</f>
        <v>2427244.1666666665</v>
      </c>
      <c r="G20" s="115">
        <f aca="true" t="shared" si="19" ref="G20:G26">C20/12</f>
        <v>2427244.1666666665</v>
      </c>
      <c r="H20" s="115">
        <f aca="true" t="shared" si="20" ref="H20:H26">C20/12</f>
        <v>2427244.1666666665</v>
      </c>
      <c r="I20" s="115">
        <f aca="true" t="shared" si="21" ref="I20:I26">C20/12</f>
        <v>2427244.1666666665</v>
      </c>
      <c r="J20" s="115">
        <f aca="true" t="shared" si="22" ref="J20:J26">C20/12</f>
        <v>2427244.1666666665</v>
      </c>
      <c r="K20" s="115">
        <f aca="true" t="shared" si="23" ref="K20:K26">C20/12</f>
        <v>2427244.1666666665</v>
      </c>
      <c r="L20" s="115">
        <f aca="true" t="shared" si="24" ref="L20:L26">C20/12</f>
        <v>2427244.1666666665</v>
      </c>
      <c r="M20" s="115">
        <f aca="true" t="shared" si="25" ref="M20:M26">C20/12</f>
        <v>2427244.1666666665</v>
      </c>
      <c r="N20" s="115">
        <f aca="true" t="shared" si="26" ref="N20:N26">C20/12</f>
        <v>2427244.1666666665</v>
      </c>
      <c r="O20" s="115">
        <f aca="true" t="shared" si="27" ref="O20:O26">C20/12</f>
        <v>2427244.1666666665</v>
      </c>
      <c r="P20" s="126">
        <f t="shared" si="12"/>
        <v>29126930.000000004</v>
      </c>
    </row>
    <row r="21" spans="1:16" ht="12.75">
      <c r="A21" s="122">
        <v>34</v>
      </c>
      <c r="B21" s="132" t="s">
        <v>225</v>
      </c>
      <c r="C21" s="114">
        <f>'1.'!C19</f>
        <v>2107480</v>
      </c>
      <c r="D21" s="115"/>
      <c r="E21" s="115"/>
      <c r="F21" s="115"/>
      <c r="G21" s="115"/>
      <c r="H21" s="115"/>
      <c r="I21" s="115"/>
      <c r="J21" s="115"/>
      <c r="K21" s="115">
        <v>2107480</v>
      </c>
      <c r="L21" s="115"/>
      <c r="M21" s="115"/>
      <c r="N21" s="115"/>
      <c r="O21" s="115"/>
      <c r="P21" s="126">
        <f t="shared" si="12"/>
        <v>2107480</v>
      </c>
    </row>
    <row r="22" spans="1:16" ht="12.75">
      <c r="A22" s="122">
        <v>35</v>
      </c>
      <c r="B22" s="137" t="s">
        <v>160</v>
      </c>
      <c r="C22" s="118">
        <f>'1.'!C36</f>
        <v>7390000</v>
      </c>
      <c r="D22" s="115">
        <f t="shared" si="16"/>
        <v>615833.3333333334</v>
      </c>
      <c r="E22" s="115">
        <f t="shared" si="17"/>
        <v>615833.3333333334</v>
      </c>
      <c r="F22" s="115">
        <f t="shared" si="18"/>
        <v>615833.3333333334</v>
      </c>
      <c r="G22" s="115">
        <f t="shared" si="19"/>
        <v>615833.3333333334</v>
      </c>
      <c r="H22" s="115">
        <f t="shared" si="20"/>
        <v>615833.3333333334</v>
      </c>
      <c r="I22" s="115">
        <f t="shared" si="21"/>
        <v>615833.3333333334</v>
      </c>
      <c r="J22" s="115">
        <f t="shared" si="22"/>
        <v>615833.3333333334</v>
      </c>
      <c r="K22" s="115">
        <f t="shared" si="23"/>
        <v>615833.3333333334</v>
      </c>
      <c r="L22" s="115">
        <f t="shared" si="24"/>
        <v>615833.3333333334</v>
      </c>
      <c r="M22" s="115">
        <f t="shared" si="25"/>
        <v>615833.3333333334</v>
      </c>
      <c r="N22" s="115">
        <f t="shared" si="26"/>
        <v>615833.3333333334</v>
      </c>
      <c r="O22" s="115">
        <f t="shared" si="27"/>
        <v>615833.3333333334</v>
      </c>
      <c r="P22" s="126">
        <f t="shared" si="12"/>
        <v>7389999.999999999</v>
      </c>
    </row>
    <row r="23" spans="1:16" ht="12.75">
      <c r="A23" s="122">
        <v>36</v>
      </c>
      <c r="B23" s="138" t="s">
        <v>116</v>
      </c>
      <c r="C23" s="139">
        <f>'1.'!C59</f>
        <v>5248935</v>
      </c>
      <c r="D23" s="115">
        <f t="shared" si="16"/>
        <v>437411.25</v>
      </c>
      <c r="E23" s="115">
        <f t="shared" si="17"/>
        <v>437411.25</v>
      </c>
      <c r="F23" s="115">
        <f t="shared" si="18"/>
        <v>437411.25</v>
      </c>
      <c r="G23" s="115">
        <f t="shared" si="19"/>
        <v>437411.25</v>
      </c>
      <c r="H23" s="115">
        <f t="shared" si="20"/>
        <v>437411.25</v>
      </c>
      <c r="I23" s="115">
        <f t="shared" si="21"/>
        <v>437411.25</v>
      </c>
      <c r="J23" s="115">
        <f t="shared" si="22"/>
        <v>437411.25</v>
      </c>
      <c r="K23" s="115">
        <f t="shared" si="23"/>
        <v>437411.25</v>
      </c>
      <c r="L23" s="115">
        <f t="shared" si="24"/>
        <v>437411.25</v>
      </c>
      <c r="M23" s="115">
        <f t="shared" si="25"/>
        <v>437411.25</v>
      </c>
      <c r="N23" s="115">
        <f t="shared" si="26"/>
        <v>437411.25</v>
      </c>
      <c r="O23" s="115">
        <f t="shared" si="27"/>
        <v>437411.25</v>
      </c>
      <c r="P23" s="126">
        <f t="shared" si="12"/>
        <v>5248935</v>
      </c>
    </row>
    <row r="24" spans="1:16" ht="12.75">
      <c r="A24" s="122">
        <v>37</v>
      </c>
      <c r="B24" s="138" t="s">
        <v>181</v>
      </c>
      <c r="C24" s="139">
        <f>'1.'!C61</f>
        <v>9637200</v>
      </c>
      <c r="D24" s="115">
        <v>2500200</v>
      </c>
      <c r="E24" s="115">
        <v>3500000</v>
      </c>
      <c r="F24" s="115"/>
      <c r="G24" s="115">
        <v>1837000</v>
      </c>
      <c r="H24" s="115"/>
      <c r="I24" s="115">
        <v>1800000</v>
      </c>
      <c r="J24" s="115"/>
      <c r="K24" s="115"/>
      <c r="L24" s="115"/>
      <c r="M24" s="115"/>
      <c r="N24" s="115"/>
      <c r="O24" s="115"/>
      <c r="P24" s="126">
        <f t="shared" si="12"/>
        <v>9637200</v>
      </c>
    </row>
    <row r="25" spans="1:16" ht="12.75">
      <c r="A25" s="122"/>
      <c r="B25" s="138" t="s">
        <v>226</v>
      </c>
      <c r="C25" s="139">
        <f>'1.'!C62</f>
        <v>0</v>
      </c>
      <c r="D25" s="115">
        <f t="shared" si="16"/>
        <v>0</v>
      </c>
      <c r="E25" s="115">
        <f t="shared" si="17"/>
        <v>0</v>
      </c>
      <c r="F25" s="115">
        <f t="shared" si="18"/>
        <v>0</v>
      </c>
      <c r="G25" s="115">
        <f t="shared" si="19"/>
        <v>0</v>
      </c>
      <c r="H25" s="115">
        <f t="shared" si="20"/>
        <v>0</v>
      </c>
      <c r="I25" s="115">
        <f t="shared" si="21"/>
        <v>0</v>
      </c>
      <c r="J25" s="115">
        <f t="shared" si="22"/>
        <v>0</v>
      </c>
      <c r="K25" s="115">
        <f t="shared" si="23"/>
        <v>0</v>
      </c>
      <c r="L25" s="115">
        <f t="shared" si="24"/>
        <v>0</v>
      </c>
      <c r="M25" s="115">
        <f t="shared" si="25"/>
        <v>0</v>
      </c>
      <c r="N25" s="115">
        <f t="shared" si="26"/>
        <v>0</v>
      </c>
      <c r="O25" s="115">
        <f t="shared" si="27"/>
        <v>0</v>
      </c>
      <c r="P25" s="126">
        <f t="shared" si="12"/>
        <v>0</v>
      </c>
    </row>
    <row r="26" spans="1:16" ht="12.75">
      <c r="A26" s="122">
        <v>38</v>
      </c>
      <c r="B26" s="138" t="s">
        <v>227</v>
      </c>
      <c r="C26" s="139">
        <f>'[1]1'!C65</f>
        <v>100000</v>
      </c>
      <c r="D26" s="115">
        <f t="shared" si="16"/>
        <v>8333.333333333334</v>
      </c>
      <c r="E26" s="115">
        <f t="shared" si="17"/>
        <v>8333.333333333334</v>
      </c>
      <c r="F26" s="115">
        <f t="shared" si="18"/>
        <v>8333.333333333334</v>
      </c>
      <c r="G26" s="115">
        <f t="shared" si="19"/>
        <v>8333.333333333334</v>
      </c>
      <c r="H26" s="115">
        <f t="shared" si="20"/>
        <v>8333.333333333334</v>
      </c>
      <c r="I26" s="115">
        <f t="shared" si="21"/>
        <v>8333.333333333334</v>
      </c>
      <c r="J26" s="115">
        <f t="shared" si="22"/>
        <v>8333.333333333334</v>
      </c>
      <c r="K26" s="115">
        <f t="shared" si="23"/>
        <v>8333.333333333334</v>
      </c>
      <c r="L26" s="115">
        <f t="shared" si="24"/>
        <v>8333.333333333334</v>
      </c>
      <c r="M26" s="115">
        <f t="shared" si="25"/>
        <v>8333.333333333334</v>
      </c>
      <c r="N26" s="115">
        <f t="shared" si="26"/>
        <v>8333.333333333334</v>
      </c>
      <c r="O26" s="115">
        <f t="shared" si="27"/>
        <v>8333.333333333334</v>
      </c>
      <c r="P26" s="126">
        <f t="shared" si="12"/>
        <v>99999.99999999999</v>
      </c>
    </row>
    <row r="27" spans="1:16" s="27" customFormat="1" ht="12.75">
      <c r="A27" s="140">
        <v>39</v>
      </c>
      <c r="B27" s="141" t="s">
        <v>228</v>
      </c>
      <c r="C27" s="142">
        <f aca="true" t="shared" si="28" ref="C27:O27">SUM(C20:C26)</f>
        <v>53610545</v>
      </c>
      <c r="D27" s="143">
        <f t="shared" si="28"/>
        <v>5989022.083333333</v>
      </c>
      <c r="E27" s="143">
        <f t="shared" si="28"/>
        <v>6988822.083333333</v>
      </c>
      <c r="F27" s="143">
        <f t="shared" si="28"/>
        <v>3488822.0833333335</v>
      </c>
      <c r="G27" s="143">
        <f t="shared" si="28"/>
        <v>5325822.083333333</v>
      </c>
      <c r="H27" s="143">
        <f t="shared" si="28"/>
        <v>3488822.0833333335</v>
      </c>
      <c r="I27" s="143">
        <f t="shared" si="28"/>
        <v>5288822.083333333</v>
      </c>
      <c r="J27" s="143">
        <f t="shared" si="28"/>
        <v>3488822.0833333335</v>
      </c>
      <c r="K27" s="143">
        <f t="shared" si="28"/>
        <v>5596302.083333332</v>
      </c>
      <c r="L27" s="143">
        <f t="shared" si="28"/>
        <v>3488822.0833333335</v>
      </c>
      <c r="M27" s="143">
        <f t="shared" si="28"/>
        <v>3488822.0833333335</v>
      </c>
      <c r="N27" s="143">
        <f t="shared" si="28"/>
        <v>3488822.0833333335</v>
      </c>
      <c r="O27" s="143">
        <f t="shared" si="28"/>
        <v>3488822.0833333335</v>
      </c>
      <c r="P27" s="144">
        <f t="shared" si="12"/>
        <v>53610545</v>
      </c>
    </row>
    <row r="28" spans="1:16" ht="16.5" customHeight="1">
      <c r="A28" s="122">
        <v>55</v>
      </c>
      <c r="B28" s="123" t="s">
        <v>229</v>
      </c>
      <c r="C28" s="124">
        <f aca="true" t="shared" si="29" ref="C28:O28">SUM(C29:C30)</f>
        <v>31838421</v>
      </c>
      <c r="D28" s="125">
        <f t="shared" si="29"/>
        <v>31156082</v>
      </c>
      <c r="E28" s="125">
        <f t="shared" si="29"/>
        <v>0</v>
      </c>
      <c r="F28" s="125">
        <f t="shared" si="29"/>
        <v>0</v>
      </c>
      <c r="G28" s="125">
        <f t="shared" si="29"/>
        <v>560900</v>
      </c>
      <c r="H28" s="125">
        <f t="shared" si="29"/>
        <v>121439</v>
      </c>
      <c r="I28" s="125">
        <f t="shared" si="29"/>
        <v>0</v>
      </c>
      <c r="J28" s="125">
        <f t="shared" si="29"/>
        <v>0</v>
      </c>
      <c r="K28" s="125">
        <f t="shared" si="29"/>
        <v>0</v>
      </c>
      <c r="L28" s="125">
        <f t="shared" si="29"/>
        <v>0</v>
      </c>
      <c r="M28" s="125">
        <f t="shared" si="29"/>
        <v>0</v>
      </c>
      <c r="N28" s="125">
        <f t="shared" si="29"/>
        <v>0</v>
      </c>
      <c r="O28" s="125">
        <f t="shared" si="29"/>
        <v>0</v>
      </c>
      <c r="P28" s="126">
        <f t="shared" si="12"/>
        <v>31838421</v>
      </c>
    </row>
    <row r="29" spans="1:16" s="28" customFormat="1" ht="16.5" customHeight="1">
      <c r="A29" s="145"/>
      <c r="B29" s="138" t="s">
        <v>230</v>
      </c>
      <c r="C29" s="129">
        <f>'1.'!C68</f>
        <v>31156082</v>
      </c>
      <c r="D29" s="115">
        <v>31156082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26">
        <f t="shared" si="12"/>
        <v>31156082</v>
      </c>
    </row>
    <row r="30" spans="1:16" ht="12.75">
      <c r="A30" s="122">
        <v>56</v>
      </c>
      <c r="B30" s="132" t="s">
        <v>196</v>
      </c>
      <c r="C30" s="146">
        <f>SUM(D30:I30)</f>
        <v>682339</v>
      </c>
      <c r="D30" s="115"/>
      <c r="E30" s="115"/>
      <c r="F30" s="115"/>
      <c r="G30" s="115">
        <v>560900</v>
      </c>
      <c r="H30" s="115">
        <v>121439</v>
      </c>
      <c r="I30" s="115"/>
      <c r="J30" s="115"/>
      <c r="K30" s="115"/>
      <c r="L30" s="115"/>
      <c r="M30" s="115"/>
      <c r="N30" s="115"/>
      <c r="O30" s="115"/>
      <c r="P30" s="126">
        <f>SUM(D30:O30)</f>
        <v>682339</v>
      </c>
    </row>
    <row r="31" spans="1:16" ht="18" customHeight="1">
      <c r="A31" s="122">
        <v>58</v>
      </c>
      <c r="B31" s="147" t="s">
        <v>231</v>
      </c>
      <c r="C31" s="148">
        <f aca="true" t="shared" si="30" ref="C31:O31">C27+C28</f>
        <v>85448966</v>
      </c>
      <c r="D31" s="149">
        <f t="shared" si="30"/>
        <v>37145104.083333336</v>
      </c>
      <c r="E31" s="149">
        <f t="shared" si="30"/>
        <v>6988822.083333333</v>
      </c>
      <c r="F31" s="149">
        <f t="shared" si="30"/>
        <v>3488822.0833333335</v>
      </c>
      <c r="G31" s="149">
        <f t="shared" si="30"/>
        <v>5886722.083333333</v>
      </c>
      <c r="H31" s="149">
        <f t="shared" si="30"/>
        <v>3610261.0833333335</v>
      </c>
      <c r="I31" s="149">
        <f t="shared" si="30"/>
        <v>5288822.083333333</v>
      </c>
      <c r="J31" s="149">
        <f t="shared" si="30"/>
        <v>3488822.0833333335</v>
      </c>
      <c r="K31" s="149">
        <f t="shared" si="30"/>
        <v>5596302.083333332</v>
      </c>
      <c r="L31" s="149">
        <f t="shared" si="30"/>
        <v>3488822.0833333335</v>
      </c>
      <c r="M31" s="149">
        <f t="shared" si="30"/>
        <v>3488822.0833333335</v>
      </c>
      <c r="N31" s="149">
        <f t="shared" si="30"/>
        <v>3488822.0833333335</v>
      </c>
      <c r="O31" s="149">
        <f t="shared" si="30"/>
        <v>3488822.0833333335</v>
      </c>
      <c r="P31" s="126">
        <f>SUM(D31:O31)</f>
        <v>85448966</v>
      </c>
    </row>
    <row r="32" spans="2:15" ht="12.75">
      <c r="B32" s="105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15" ht="12.75">
      <c r="B33" s="105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Berhida</dc:creator>
  <cp:keywords/>
  <dc:description/>
  <cp:lastModifiedBy>Iroda</cp:lastModifiedBy>
  <cp:lastPrinted>2019-08-23T08:43:45Z</cp:lastPrinted>
  <dcterms:created xsi:type="dcterms:W3CDTF">2017-02-09T14:59:06Z</dcterms:created>
  <dcterms:modified xsi:type="dcterms:W3CDTF">2019-08-28T06:38:06Z</dcterms:modified>
  <cp:category/>
  <cp:version/>
  <cp:contentType/>
  <cp:contentStatus/>
</cp:coreProperties>
</file>